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firstSheet="1" activeTab="4"/>
  </bookViews>
  <sheets>
    <sheet name="RECURSOS" sheetId="1" r:id="rId1"/>
    <sheet name="REC. PRO. Y NAC." sheetId="2" r:id="rId2"/>
    <sheet name="EROGACIONES" sheetId="3" r:id="rId3"/>
    <sheet name="COPARTICIPACION" sheetId="4" r:id="rId4"/>
    <sheet name="EAI" sheetId="5" r:id="rId5"/>
    <sheet name="Hoja1" sheetId="6" r:id="rId6"/>
  </sheets>
  <externalReferences>
    <externalReference r:id="rId9"/>
  </externalReferences>
  <definedNames>
    <definedName name="_xlnm.Print_Area" localSheetId="3">'COPARTICIPACION'!$A$2:$D$21</definedName>
    <definedName name="_xlnm.Print_Area" localSheetId="4">'EAI'!$A$1:$D$24</definedName>
    <definedName name="_xlnm.Print_Area" localSheetId="2">'EROGACIONES'!$A$1:$E$65</definedName>
    <definedName name="_xlnm.Print_Area" localSheetId="1">'REC. PRO. Y NAC.'!$A$2:$I$70</definedName>
    <definedName name="_xlnm.Print_Area" localSheetId="0">'RECURSOS'!$A$1:$E$58</definedName>
  </definedNames>
  <calcPr fullCalcOnLoad="1"/>
</workbook>
</file>

<file path=xl/sharedStrings.xml><?xml version="1.0" encoding="utf-8"?>
<sst xmlns="http://schemas.openxmlformats.org/spreadsheetml/2006/main" count="544" uniqueCount="200">
  <si>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</si>
  <si>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</si>
  <si>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</si>
  <si>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</si>
  <si>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</si>
  <si>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</si>
  <si>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</si>
  <si>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</si>
  <si>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</si>
  <si>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</si>
  <si>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</si>
  <si>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</si>
  <si>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</si>
  <si>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</si>
  <si>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</si>
  <si>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</si>
  <si>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FUENTE: Datos suministrados por la Contaduría General de la Provincia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</si>
  <si>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</si>
  <si>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</si>
  <si>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</si>
  <si>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</si>
  <si>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</si>
  <si>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</si>
  <si>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</si>
  <si>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</si>
  <si>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</si>
  <si>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</si>
  <si>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</si>
  <si>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</si>
  <si>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</si>
  <si>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</si>
  <si>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</si>
  <si>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</si>
  <si>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Coparticipación a MMCC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</si>
  <si>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</si>
  <si>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</si>
  <si>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</si>
  <si>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</si>
  <si>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</si>
  <si>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</si>
  <si>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</si>
  <si>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</si>
  <si>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</si>
  <si>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</si>
  <si>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</si>
  <si>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</si>
  <si>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</si>
  <si>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</si>
  <si>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</si>
  <si>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</si>
  <si>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</si>
  <si>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</si>
  <si>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</si>
  <si>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</si>
  <si>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</si>
  <si>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</si>
  <si>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</si>
  <si>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</si>
  <si>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</si>
  <si>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Recursos Corrientes (1)</t>
  </si>
  <si>
    <t>Erogaciones Corrientes</t>
  </si>
  <si>
    <t>Recursos de Capital</t>
  </si>
  <si>
    <t>Erogaciones de Capital</t>
  </si>
  <si>
    <t xml:space="preserve">  Resultado Económico</t>
  </si>
  <si>
    <t xml:space="preserve">Total de Recursos </t>
  </si>
  <si>
    <t>Total de Erogaciones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</si>
  <si>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</si>
  <si>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FUENTE: Datos suministrados por la Contaduría General de la Provincia.</t>
  </si>
  <si>
    <t>Dirección General de Programación y Estadística Hacendal.</t>
  </si>
  <si>
    <t>Contribuciones Figurativas</t>
  </si>
  <si>
    <t>Erogaciones Figurativas</t>
  </si>
  <si>
    <t>Fuentes Financieras</t>
  </si>
  <si>
    <t>Aplicaciones Financieras</t>
  </si>
  <si>
    <t>Financiamiento Neto</t>
  </si>
  <si>
    <t xml:space="preserve">  Resultado Financiero después de Contrib. y Gastos Figurativos</t>
  </si>
  <si>
    <t xml:space="preserve">  Resultado Financiero antes de Contrib. y Gastos Figurativos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</si>
  <si>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</si>
  <si>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</si>
  <si>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</si>
  <si>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</si>
  <si>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</si>
  <si>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</si>
  <si>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</si>
  <si>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</si>
  <si>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</si>
  <si>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</si>
  <si>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</si>
  <si>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</si>
  <si>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</si>
  <si>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</si>
  <si>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</si>
  <si>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</si>
  <si>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</si>
  <si>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</si>
  <si>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</si>
  <si>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</si>
  <si>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</si>
  <si>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</si>
  <si>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</si>
  <si>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</si>
  <si>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</si>
  <si>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</si>
  <si>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</si>
  <si>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(3)</t>
  </si>
  <si>
    <t>PRESUPUESTADO EJERCICIO 2014 (5)</t>
  </si>
  <si>
    <t>EJECUTADO EJERCICIO 2014 (1)</t>
  </si>
  <si>
    <t xml:space="preserve"> </t>
  </si>
  <si>
    <t>EJECUTADO EJERCICIO 2014 (2)</t>
  </si>
  <si>
    <t>(3) Cifras del Presupuesto Anual 2014.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</si>
  <si>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</si>
  <si>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</si>
  <si>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</si>
  <si>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</si>
  <si>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</si>
  <si>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</si>
  <si>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(4) Cifras del Presupuesto Anual 2014.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</si>
  <si>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</si>
  <si>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</si>
  <si>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</si>
  <si>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</si>
  <si>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</si>
  <si>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I.A) DATOS DEL MES DE FEBRERO DE 2014</t>
  </si>
  <si>
    <t>(2)Corresponde a la ejecución del mes de Febrero de 2013.</t>
  </si>
  <si>
    <t>(3)Corresponde a la ejecución presupuestaria del mes de Febrero  de 2014</t>
  </si>
  <si>
    <t>(4)Corresponde a la ejecución del mes de Febrero de 2013</t>
  </si>
  <si>
    <t>(5)Corresponde a la ejecución presupuestaria del mes de Febrero de 2014.</t>
  </si>
  <si>
    <t>(2)Corresponde a la ejecución acumulada al mes de Febrero de 2013.</t>
  </si>
  <si>
    <t>(3)Corresponde a la ejecución presupuestaria acumulada al mes de Febrero  de 2014</t>
  </si>
  <si>
    <t>(4)Corresponde a la ejecución acumulada al mes de Febrero de 2013</t>
  </si>
  <si>
    <t>(5)Corresponde a la ejecución presupuestaria acumulada al mes de Febrero de 2014.</t>
  </si>
  <si>
    <t>(2) Ejecución presupuestaria del mes de Febrero 2014.</t>
  </si>
  <si>
    <t>(3) Cifras de la ejecución presupuestaria del mes de Febrero de 2013.</t>
  </si>
  <si>
    <t>(2) Ejecución presupuestaria acumulada al mes de Febrero 2014.</t>
  </si>
  <si>
    <t>(3) Cifras de la ejecución presupuestaria acumulada al mes de Febrero de 2013.</t>
  </si>
  <si>
    <t>(1) Corresponde a la ejecución acumulada al mes de Febrero de 2014.</t>
  </si>
  <si>
    <t>(2) Cifras de ejecución acumulada al mes de Febrero de 2013.</t>
  </si>
  <si>
    <t>I.B) DATOS ACUMULADOS AL MES DE FEBRERO DE 2014</t>
  </si>
  <si>
    <t>II-A) DATOS DEL MES DE FEBRERO DE 2014</t>
  </si>
  <si>
    <t>II-A) EROGACIONES DE LA ADMINISTRACION PROVINCIAL (1)</t>
  </si>
  <si>
    <t>II-B) DATOS ACUMULADOS AL MES DE FEBRERO DE 2014</t>
  </si>
  <si>
    <t>II-B) EROGACIONES DE LA ADMINISTRACION PROVINCIAL (1)</t>
  </si>
  <si>
    <t>RECURSOS PROVINCIALES Y NACIONALES</t>
  </si>
  <si>
    <t>COMPARATIVO MENSUAL Y ACUMULADO INGRESADO Y PRESUPUESTADO</t>
  </si>
  <si>
    <t>M E S    F E B R E R O      2 0 1 4</t>
  </si>
  <si>
    <t>En miles de pesos corrientes</t>
  </si>
  <si>
    <t>MENSUAL</t>
  </si>
  <si>
    <t>ACUMULADO A</t>
  </si>
  <si>
    <t>FEBRERO</t>
  </si>
  <si>
    <t>INGRESADO</t>
  </si>
  <si>
    <t>PRESUPUESTADO</t>
  </si>
  <si>
    <t>VARIACION  ABSOLUTA</t>
  </si>
  <si>
    <t>VARIACION  PORCENTUAL</t>
  </si>
  <si>
    <t>TOTAL GENERAL</t>
  </si>
  <si>
    <t>I-PROVINCIALES (##)</t>
  </si>
  <si>
    <t xml:space="preserve">INGRESOS BRUTOS </t>
  </si>
  <si>
    <t>INMOBILIARIO</t>
  </si>
  <si>
    <t>ACTOS JURIDICOS</t>
  </si>
  <si>
    <t>APORTES SOCIALES</t>
  </si>
  <si>
    <t>OTROS RUBROS</t>
  </si>
  <si>
    <t>II-NACIONALES:</t>
  </si>
  <si>
    <t>COP. FED.  LEY 23.548</t>
  </si>
  <si>
    <t>-COMBUST.- LEY 23.966</t>
  </si>
  <si>
    <t xml:space="preserve"> - FO.NA.VI.(#)</t>
  </si>
  <si>
    <t xml:space="preserve"> * OB. INFRAEST.</t>
  </si>
  <si>
    <t xml:space="preserve">   Fdo.Conurb.Sta.Fe-Rosario</t>
  </si>
  <si>
    <t>-OTROS - LEY 24.621 GAN.</t>
  </si>
  <si>
    <t xml:space="preserve"> * N.B.I</t>
  </si>
  <si>
    <t xml:space="preserve"> * EXC.CON.(Art.1 inc.b)Exc.650 mill.)</t>
  </si>
  <si>
    <t xml:space="preserve">-OTROS - LEY 24.699 </t>
  </si>
  <si>
    <t xml:space="preserve"> * SUMA FIJA GCIAS.(440 mill.a Pcias.)</t>
  </si>
  <si>
    <t xml:space="preserve"> * BS.PERS. (90% a Pcias.s/Ley 23.548)</t>
  </si>
  <si>
    <t xml:space="preserve">-OTROS - LEY 23.966 </t>
  </si>
  <si>
    <t xml:space="preserve"> * IVA  (Incluye sólo caja provincial)</t>
  </si>
  <si>
    <t xml:space="preserve"> * BS.PERS. (Incluye sólo caja prov.)  </t>
  </si>
  <si>
    <t xml:space="preserve">-OTROS </t>
  </si>
  <si>
    <t xml:space="preserve"> * LEY 23.906-FDO.EDUCATIVO</t>
  </si>
  <si>
    <t xml:space="preserve"> * LEY 24.049-TRANSF.SERV.</t>
  </si>
  <si>
    <t xml:space="preserve">     * TRANSF.SERV.EDUCATIVOS</t>
  </si>
  <si>
    <t xml:space="preserve">     * TRANSF.SERV.ONCOL.</t>
  </si>
  <si>
    <t xml:space="preserve">     * TRANSF.SERV.PO.SO.CO.</t>
  </si>
  <si>
    <t xml:space="preserve">     * TRANSF.PRO.SO.NU.</t>
  </si>
  <si>
    <t xml:space="preserve"> * LEY 24.120-DES.FISC.PROVINC.</t>
  </si>
  <si>
    <t xml:space="preserve"> * MONOTRIBUTO</t>
  </si>
  <si>
    <t>FONDO FEDERAL SOLIDARIO</t>
  </si>
  <si>
    <t xml:space="preserve">(*) PATENTE VEHICULOS 100% </t>
  </si>
  <si>
    <t xml:space="preserve">NOTA:  </t>
  </si>
  <si>
    <t xml:space="preserve">               (#) FONAVI  y Coparticipación Vial corresponde a información de la Dirección Nacional de Coordinación Fiscal con las Provincias.</t>
  </si>
  <si>
    <t xml:space="preserve">              (##) No están incluidos los ingresos por moratoria (Ley 13.066 y 13.319):</t>
  </si>
  <si>
    <t>Regularización Impositiva (Ley 13.066 y 13.319)</t>
  </si>
  <si>
    <t>MES DE FEBRERO</t>
  </si>
  <si>
    <t>ACUM A FEBRERO</t>
  </si>
  <si>
    <t>Total</t>
  </si>
  <si>
    <t>FUENTE: DIRECCION GENERAL DE INGRESOS PUBLICOS</t>
  </si>
  <si>
    <t>PATENTE VEHICULOS   (10%)</t>
  </si>
  <si>
    <r>
      <t xml:space="preserve"> * COP. VIAL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(#)</t>
    </r>
  </si>
  <si>
    <t xml:space="preserve">                                      INMOBILIARIO</t>
  </si>
  <si>
    <t xml:space="preserve">                              ACTOS JURIDICOS</t>
  </si>
  <si>
    <t xml:space="preserve">               PATENTE VEHICULOS(100%)</t>
  </si>
  <si>
    <t xml:space="preserve">                           APORTES SOCIALES</t>
  </si>
  <si>
    <t xml:space="preserve">                            INGRESOS BRUTOS 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</si>
</sst>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0000_ ;_ * \-#,##0.00000_ ;_ * &quot;-&quot;??_ ;_ @_ "/>
    <numFmt numFmtId="165" formatCode="_ * #,##0.00_ ;_ * \-#,##0.00_ ;_ * \-??_ ;_ @_ "/>
    <numFmt numFmtId="166" formatCode="_ * #,##0.0000_ ;_ * \-#,##0.00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i/>
      <u val="single"/>
      <sz val="10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6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0" fillId="0" borderId="10" xfId="0" applyBorder="1" applyAlignment="1">
      <alignment/>
    </xf>
    <xf numFmtId="0" fontId="54" fillId="33" borderId="11" xfId="0" applyFont="1" applyFill="1" applyBorder="1" applyAlignment="1">
      <alignment horizontal="center" vertical="center"/>
    </xf>
    <xf numFmtId="0" fontId="54" fillId="34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51" fillId="35" borderId="12" xfId="0" applyFont="1" applyFill="1" applyBorder="1" applyAlignment="1">
      <alignment/>
    </xf>
    <xf numFmtId="0" fontId="51" fillId="35" borderId="13" xfId="0" applyFont="1" applyFill="1" applyBorder="1" applyAlignment="1">
      <alignment/>
    </xf>
    <xf numFmtId="2" fontId="51" fillId="35" borderId="13" xfId="0" applyNumberFormat="1" applyFont="1" applyFill="1" applyBorder="1" applyAlignment="1">
      <alignment/>
    </xf>
    <xf numFmtId="2" fontId="51" fillId="35" borderId="10" xfId="0" applyNumberFormat="1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2" fontId="51" fillId="36" borderId="14" xfId="0" applyNumberFormat="1" applyFont="1" applyFill="1" applyBorder="1" applyAlignment="1">
      <alignment/>
    </xf>
    <xf numFmtId="3" fontId="51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0" xfId="0" applyFill="1" applyAlignment="1">
      <alignment/>
    </xf>
    <xf numFmtId="4" fontId="0" fillId="0" borderId="10" xfId="0" applyNumberFormat="1" applyBorder="1" applyAlignment="1">
      <alignment/>
    </xf>
    <xf numFmtId="4" fontId="51" fillId="35" borderId="12" xfId="0" applyNumberFormat="1" applyFont="1" applyFill="1" applyBorder="1" applyAlignment="1">
      <alignment/>
    </xf>
    <xf numFmtId="4" fontId="51" fillId="35" borderId="10" xfId="0" applyNumberFormat="1" applyFont="1" applyFill="1" applyBorder="1" applyAlignment="1">
      <alignment/>
    </xf>
    <xf numFmtId="4" fontId="51" fillId="35" borderId="13" xfId="0" applyNumberFormat="1" applyFont="1" applyFill="1" applyBorder="1" applyAlignment="1">
      <alignment/>
    </xf>
    <xf numFmtId="0" fontId="0" fillId="36" borderId="12" xfId="0" applyFont="1" applyFill="1" applyBorder="1" applyAlignment="1">
      <alignment/>
    </xf>
    <xf numFmtId="4" fontId="0" fillId="36" borderId="12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4" fontId="0" fillId="36" borderId="10" xfId="0" applyNumberFormat="1" applyFont="1" applyFill="1" applyBorder="1" applyAlignment="1">
      <alignment/>
    </xf>
    <xf numFmtId="0" fontId="51" fillId="35" borderId="13" xfId="0" applyFont="1" applyFill="1" applyBorder="1" applyAlignment="1">
      <alignment horizontal="left" wrapText="1"/>
    </xf>
    <xf numFmtId="4" fontId="0" fillId="0" borderId="12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36" borderId="12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51" fillId="35" borderId="11" xfId="0" applyFont="1" applyFill="1" applyBorder="1" applyAlignment="1">
      <alignment vertical="center" wrapText="1"/>
    </xf>
    <xf numFmtId="0" fontId="51" fillId="35" borderId="11" xfId="0" applyFont="1" applyFill="1" applyBorder="1" applyAlignment="1">
      <alignment/>
    </xf>
    <xf numFmtId="4" fontId="51" fillId="35" borderId="11" xfId="0" applyNumberFormat="1" applyFont="1" applyFill="1" applyBorder="1" applyAlignment="1">
      <alignment/>
    </xf>
    <xf numFmtId="0" fontId="56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57" fillId="0" borderId="0" xfId="0" applyFont="1" applyAlignment="1">
      <alignment horizontal="justify" vertical="top" wrapText="1"/>
    </xf>
    <xf numFmtId="4" fontId="55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 horizontal="left" wrapText="1"/>
    </xf>
    <xf numFmtId="49" fontId="4" fillId="0" borderId="0" xfId="0" applyNumberFormat="1" applyFont="1" applyBorder="1" applyAlignment="1">
      <alignment/>
    </xf>
    <xf numFmtId="0" fontId="4" fillId="37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0" fontId="4" fillId="0" borderId="0" xfId="52" applyNumberFormat="1" applyFont="1" applyBorder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/>
    </xf>
    <xf numFmtId="4" fontId="3" fillId="37" borderId="0" xfId="46" applyNumberFormat="1" applyFont="1" applyFill="1" applyBorder="1" applyAlignment="1">
      <alignment horizontal="right"/>
    </xf>
    <xf numFmtId="4" fontId="3" fillId="0" borderId="0" xfId="46" applyNumberFormat="1" applyFont="1" applyBorder="1" applyAlignment="1">
      <alignment horizontal="right"/>
    </xf>
    <xf numFmtId="10" fontId="3" fillId="0" borderId="0" xfId="52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49" fontId="3" fillId="37" borderId="0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10" fontId="3" fillId="0" borderId="0" xfId="52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49" fontId="4" fillId="0" borderId="0" xfId="0" applyNumberFormat="1" applyFont="1" applyAlignment="1">
      <alignment/>
    </xf>
    <xf numFmtId="49" fontId="2" fillId="37" borderId="15" xfId="0" applyNumberFormat="1" applyFont="1" applyFill="1" applyBorder="1" applyAlignment="1" applyProtection="1">
      <alignment/>
      <protection/>
    </xf>
    <xf numFmtId="0" fontId="3" fillId="37" borderId="0" xfId="0" applyFont="1" applyFill="1" applyBorder="1" applyAlignment="1" applyProtection="1">
      <alignment horizontal="center"/>
      <protection/>
    </xf>
    <xf numFmtId="0" fontId="2" fillId="37" borderId="0" xfId="0" applyFont="1" applyFill="1" applyBorder="1" applyAlignment="1">
      <alignment/>
    </xf>
    <xf numFmtId="0" fontId="2" fillId="0" borderId="0" xfId="0" applyFont="1" applyAlignment="1">
      <alignment/>
    </xf>
    <xf numFmtId="0" fontId="3" fillId="38" borderId="16" xfId="0" applyFont="1" applyFill="1" applyBorder="1" applyAlignment="1">
      <alignment horizontal="center" vertical="center" wrapText="1"/>
    </xf>
    <xf numFmtId="10" fontId="3" fillId="38" borderId="16" xfId="52" applyNumberFormat="1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10" fontId="3" fillId="37" borderId="17" xfId="52" applyNumberFormat="1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/>
    </xf>
    <xf numFmtId="49" fontId="6" fillId="37" borderId="15" xfId="0" applyNumberFormat="1" applyFont="1" applyFill="1" applyBorder="1" applyAlignment="1">
      <alignment/>
    </xf>
    <xf numFmtId="43" fontId="5" fillId="37" borderId="18" xfId="46" applyFont="1" applyFill="1" applyBorder="1" applyAlignment="1">
      <alignment/>
    </xf>
    <xf numFmtId="43" fontId="5" fillId="37" borderId="19" xfId="46" applyFont="1" applyFill="1" applyBorder="1" applyAlignment="1">
      <alignment/>
    </xf>
    <xf numFmtId="164" fontId="7" fillId="37" borderId="20" xfId="0" applyNumberFormat="1" applyFont="1" applyFill="1" applyBorder="1" applyAlignment="1">
      <alignment/>
    </xf>
    <xf numFmtId="10" fontId="6" fillId="37" borderId="18" xfId="52" applyNumberFormat="1" applyFont="1" applyFill="1" applyBorder="1" applyAlignment="1">
      <alignment/>
    </xf>
    <xf numFmtId="0" fontId="6" fillId="37" borderId="0" xfId="0" applyFont="1" applyFill="1" applyBorder="1" applyAlignment="1">
      <alignment/>
    </xf>
    <xf numFmtId="0" fontId="6" fillId="37" borderId="0" xfId="0" applyFont="1" applyFill="1" applyAlignment="1">
      <alignment/>
    </xf>
    <xf numFmtId="49" fontId="8" fillId="37" borderId="15" xfId="0" applyNumberFormat="1" applyFont="1" applyFill="1" applyBorder="1" applyAlignment="1">
      <alignment/>
    </xf>
    <xf numFmtId="43" fontId="5" fillId="0" borderId="18" xfId="46" applyFont="1" applyFill="1" applyBorder="1" applyAlignment="1">
      <alignment/>
    </xf>
    <xf numFmtId="10" fontId="5" fillId="0" borderId="18" xfId="52" applyNumberFormat="1" applyFont="1" applyFill="1" applyBorder="1" applyAlignment="1">
      <alignment/>
    </xf>
    <xf numFmtId="49" fontId="9" fillId="37" borderId="15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49" fontId="10" fillId="37" borderId="15" xfId="0" applyNumberFormat="1" applyFont="1" applyFill="1" applyBorder="1" applyAlignment="1" applyProtection="1">
      <alignment/>
      <protection/>
    </xf>
    <xf numFmtId="165" fontId="4" fillId="37" borderId="18" xfId="46" applyNumberFormat="1" applyFont="1" applyFill="1" applyBorder="1" applyAlignment="1" applyProtection="1">
      <alignment horizontal="center"/>
      <protection/>
    </xf>
    <xf numFmtId="165" fontId="4" fillId="37" borderId="21" xfId="46" applyNumberFormat="1" applyFont="1" applyFill="1" applyBorder="1" applyAlignment="1" applyProtection="1">
      <alignment/>
      <protection/>
    </xf>
    <xf numFmtId="43" fontId="4" fillId="0" borderId="18" xfId="46" applyFont="1" applyFill="1" applyBorder="1" applyAlignment="1">
      <alignment/>
    </xf>
    <xf numFmtId="10" fontId="4" fillId="0" borderId="18" xfId="52" applyNumberFormat="1" applyFont="1" applyFill="1" applyBorder="1" applyAlignment="1">
      <alignment/>
    </xf>
    <xf numFmtId="49" fontId="4" fillId="0" borderId="15" xfId="0" applyNumberFormat="1" applyFont="1" applyBorder="1" applyAlignment="1">
      <alignment/>
    </xf>
    <xf numFmtId="49" fontId="6" fillId="0" borderId="15" xfId="0" applyNumberFormat="1" applyFont="1" applyBorder="1" applyAlignment="1">
      <alignment/>
    </xf>
    <xf numFmtId="49" fontId="11" fillId="0" borderId="15" xfId="0" applyNumberFormat="1" applyFont="1" applyBorder="1" applyAlignment="1">
      <alignment/>
    </xf>
    <xf numFmtId="43" fontId="5" fillId="37" borderId="22" xfId="46" applyFont="1" applyFill="1" applyBorder="1" applyAlignment="1" applyProtection="1">
      <alignment/>
      <protection/>
    </xf>
    <xf numFmtId="165" fontId="6" fillId="37" borderId="18" xfId="46" applyNumberFormat="1" applyFont="1" applyFill="1" applyBorder="1" applyAlignment="1" applyProtection="1">
      <alignment/>
      <protection/>
    </xf>
    <xf numFmtId="165" fontId="6" fillId="37" borderId="23" xfId="46" applyNumberFormat="1" applyFont="1" applyFill="1" applyBorder="1" applyAlignment="1" applyProtection="1">
      <alignment/>
      <protection/>
    </xf>
    <xf numFmtId="49" fontId="3" fillId="37" borderId="15" xfId="0" applyNumberFormat="1" applyFont="1" applyFill="1" applyBorder="1" applyAlignment="1" applyProtection="1">
      <alignment/>
      <protection/>
    </xf>
    <xf numFmtId="0" fontId="9" fillId="39" borderId="14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43" fontId="6" fillId="0" borderId="14" xfId="46" applyFont="1" applyFill="1" applyBorder="1" applyAlignment="1">
      <alignment/>
    </xf>
    <xf numFmtId="43" fontId="4" fillId="0" borderId="24" xfId="46" applyFont="1" applyFill="1" applyBorder="1" applyAlignment="1">
      <alignment/>
    </xf>
    <xf numFmtId="10" fontId="4" fillId="0" borderId="24" xfId="52" applyNumberFormat="1" applyFont="1" applyFill="1" applyBorder="1" applyAlignment="1">
      <alignment/>
    </xf>
    <xf numFmtId="165" fontId="4" fillId="37" borderId="20" xfId="46" applyNumberFormat="1" applyFont="1" applyFill="1" applyBorder="1" applyAlignment="1" applyProtection="1">
      <alignment horizontal="center"/>
      <protection/>
    </xf>
    <xf numFmtId="165" fontId="4" fillId="37" borderId="25" xfId="46" applyNumberFormat="1" applyFont="1" applyFill="1" applyBorder="1" applyAlignment="1" applyProtection="1">
      <alignment/>
      <protection/>
    </xf>
    <xf numFmtId="43" fontId="4" fillId="0" borderId="0" xfId="46" applyFont="1" applyBorder="1" applyAlignment="1">
      <alignment/>
    </xf>
    <xf numFmtId="43" fontId="5" fillId="37" borderId="26" xfId="46" applyFont="1" applyFill="1" applyBorder="1" applyAlignment="1">
      <alignment/>
    </xf>
    <xf numFmtId="43" fontId="5" fillId="0" borderId="26" xfId="46" applyFont="1" applyFill="1" applyBorder="1" applyAlignment="1">
      <alignment/>
    </xf>
    <xf numFmtId="10" fontId="5" fillId="0" borderId="25" xfId="52" applyNumberFormat="1" applyFont="1" applyFill="1" applyBorder="1" applyAlignment="1">
      <alignment/>
    </xf>
    <xf numFmtId="49" fontId="4" fillId="0" borderId="27" xfId="0" applyNumberFormat="1" applyFont="1" applyBorder="1" applyAlignment="1">
      <alignment horizontal="center" vertical="center" wrapText="1"/>
    </xf>
    <xf numFmtId="165" fontId="5" fillId="37" borderId="28" xfId="46" applyNumberFormat="1" applyFont="1" applyFill="1" applyBorder="1" applyAlignment="1" applyProtection="1">
      <alignment/>
      <protection/>
    </xf>
    <xf numFmtId="165" fontId="5" fillId="0" borderId="28" xfId="46" applyNumberFormat="1" applyFont="1" applyFill="1" applyBorder="1" applyAlignment="1" applyProtection="1">
      <alignment/>
      <protection/>
    </xf>
    <xf numFmtId="10" fontId="5" fillId="0" borderId="16" xfId="52" applyNumberFormat="1" applyFont="1" applyFill="1" applyBorder="1" applyAlignment="1">
      <alignment/>
    </xf>
    <xf numFmtId="165" fontId="4" fillId="37" borderId="16" xfId="46" applyNumberFormat="1" applyFont="1" applyFill="1" applyBorder="1" applyAlignment="1" applyProtection="1">
      <alignment horizontal="center"/>
      <protection/>
    </xf>
    <xf numFmtId="43" fontId="4" fillId="0" borderId="29" xfId="46" applyFont="1" applyBorder="1" applyAlignment="1">
      <alignment/>
    </xf>
    <xf numFmtId="43" fontId="4" fillId="37" borderId="0" xfId="46" applyFont="1" applyFill="1" applyBorder="1" applyAlignment="1">
      <alignment/>
    </xf>
    <xf numFmtId="43" fontId="5" fillId="0" borderId="0" xfId="46" applyFont="1" applyBorder="1" applyAlignment="1">
      <alignment/>
    </xf>
    <xf numFmtId="2" fontId="2" fillId="39" borderId="0" xfId="0" applyNumberFormat="1" applyFont="1" applyFill="1" applyBorder="1" applyAlignment="1" applyProtection="1">
      <alignment horizontal="left"/>
      <protection/>
    </xf>
    <xf numFmtId="43" fontId="13" fillId="37" borderId="18" xfId="46" applyFont="1" applyFill="1" applyBorder="1" applyAlignment="1">
      <alignment/>
    </xf>
    <xf numFmtId="10" fontId="4" fillId="0" borderId="0" xfId="52" applyNumberFormat="1" applyFont="1" applyAlignment="1">
      <alignment/>
    </xf>
    <xf numFmtId="43" fontId="13" fillId="37" borderId="30" xfId="46" applyFont="1" applyFill="1" applyBorder="1" applyAlignment="1">
      <alignment/>
    </xf>
    <xf numFmtId="166" fontId="4" fillId="0" borderId="0" xfId="46" applyNumberFormat="1" applyFont="1" applyAlignment="1">
      <alignment/>
    </xf>
    <xf numFmtId="43" fontId="4" fillId="0" borderId="0" xfId="46" applyFont="1" applyBorder="1" applyAlignment="1">
      <alignment horizontal="right"/>
    </xf>
    <xf numFmtId="43" fontId="4" fillId="37" borderId="0" xfId="46" applyFont="1" applyFill="1" applyAlignment="1">
      <alignment/>
    </xf>
    <xf numFmtId="49" fontId="5" fillId="0" borderId="0" xfId="0" applyNumberFormat="1" applyFont="1" applyBorder="1" applyAlignment="1">
      <alignment/>
    </xf>
    <xf numFmtId="43" fontId="4" fillId="0" borderId="0" xfId="46" applyFont="1" applyAlignment="1">
      <alignment/>
    </xf>
    <xf numFmtId="0" fontId="4" fillId="37" borderId="0" xfId="0" applyFont="1" applyFill="1" applyAlignment="1">
      <alignment/>
    </xf>
    <xf numFmtId="43" fontId="4" fillId="37" borderId="0" xfId="0" applyNumberFormat="1" applyFont="1" applyFill="1" applyAlignment="1">
      <alignment/>
    </xf>
    <xf numFmtId="49" fontId="12" fillId="37" borderId="15" xfId="0" applyNumberFormat="1" applyFont="1" applyFill="1" applyBorder="1" applyAlignment="1" applyProtection="1">
      <alignment horizontal="left" vertical="top"/>
      <protection/>
    </xf>
    <xf numFmtId="49" fontId="13" fillId="0" borderId="15" xfId="0" applyNumberFormat="1" applyFont="1" applyBorder="1" applyAlignment="1">
      <alignment horizontal="left" vertical="top"/>
    </xf>
    <xf numFmtId="165" fontId="4" fillId="37" borderId="25" xfId="46" applyNumberFormat="1" applyFont="1" applyFill="1" applyBorder="1" applyAlignment="1" applyProtection="1">
      <alignment horizontal="center"/>
      <protection/>
    </xf>
    <xf numFmtId="49" fontId="8" fillId="37" borderId="11" xfId="0" applyNumberFormat="1" applyFont="1" applyFill="1" applyBorder="1" applyAlignment="1" applyProtection="1">
      <alignment/>
      <protection/>
    </xf>
    <xf numFmtId="43" fontId="5" fillId="37" borderId="16" xfId="46" applyFont="1" applyFill="1" applyBorder="1" applyAlignment="1">
      <alignment horizontal="center"/>
    </xf>
    <xf numFmtId="43" fontId="13" fillId="37" borderId="31" xfId="46" applyFont="1" applyFill="1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49" fontId="5" fillId="38" borderId="32" xfId="0" applyNumberFormat="1" applyFont="1" applyFill="1" applyBorder="1" applyAlignment="1">
      <alignment horizontal="center"/>
    </xf>
    <xf numFmtId="49" fontId="5" fillId="38" borderId="29" xfId="0" applyNumberFormat="1" applyFont="1" applyFill="1" applyBorder="1" applyAlignment="1">
      <alignment horizontal="center"/>
    </xf>
    <xf numFmtId="49" fontId="5" fillId="38" borderId="25" xfId="0" applyNumberFormat="1" applyFont="1" applyFill="1" applyBorder="1" applyAlignment="1">
      <alignment horizontal="center"/>
    </xf>
    <xf numFmtId="0" fontId="3" fillId="38" borderId="33" xfId="0" applyFont="1" applyFill="1" applyBorder="1" applyAlignment="1" applyProtection="1">
      <alignment horizontal="center"/>
      <protection/>
    </xf>
    <xf numFmtId="0" fontId="3" fillId="38" borderId="34" xfId="0" applyFont="1" applyFill="1" applyBorder="1" applyAlignment="1" applyProtection="1">
      <alignment horizontal="center"/>
      <protection/>
    </xf>
    <xf numFmtId="0" fontId="3" fillId="38" borderId="35" xfId="0" applyFont="1" applyFill="1" applyBorder="1" applyAlignment="1" applyProtection="1">
      <alignment horizontal="center"/>
      <protection/>
    </xf>
    <xf numFmtId="49" fontId="5" fillId="19" borderId="20" xfId="0" applyNumberFormat="1" applyFont="1" applyFill="1" applyBorder="1" applyAlignment="1">
      <alignment horizontal="center" vertical="center"/>
    </xf>
    <xf numFmtId="49" fontId="5" fillId="19" borderId="18" xfId="0" applyNumberFormat="1" applyFont="1" applyFill="1" applyBorder="1" applyAlignment="1">
      <alignment horizontal="center" vertical="center"/>
    </xf>
    <xf numFmtId="49" fontId="5" fillId="19" borderId="24" xfId="0" applyNumberFormat="1" applyFont="1" applyFill="1" applyBorder="1" applyAlignment="1">
      <alignment horizontal="center" vertical="center"/>
    </xf>
    <xf numFmtId="0" fontId="0" fillId="0" borderId="3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7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ea_comun\Trabajos%20mensuales\AN&#193;LISIS%20DE%20LAS%20FINANZAS\Nueva%20propuesta%20Portal\2014\Febrero\Febrero%202014%20Nueva%20Propues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"/>
      <sheetName val="EROGACIONES"/>
      <sheetName val="COPARTICIPACION"/>
      <sheetName val="EAI"/>
      <sheetName val="Hoja1"/>
    </sheetNames>
    <sheetDataSet>
      <sheetData sheetId="0">
        <row r="7">
          <cell r="B7">
            <v>52371.54000000001</v>
          </cell>
        </row>
        <row r="12">
          <cell r="B12">
            <v>1520.75</v>
          </cell>
        </row>
        <row r="66">
          <cell r="C66">
            <v>8343.52</v>
          </cell>
        </row>
        <row r="71">
          <cell r="C71">
            <v>112.25</v>
          </cell>
        </row>
      </sheetData>
      <sheetData sheetId="1">
        <row r="7">
          <cell r="B7">
            <v>48168.850000000006</v>
          </cell>
        </row>
        <row r="22">
          <cell r="B22">
            <v>5440.990000000001</v>
          </cell>
        </row>
        <row r="73">
          <cell r="C73">
            <v>7662.57</v>
          </cell>
        </row>
        <row r="88">
          <cell r="C88">
            <v>285.71999999999997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4">
      <selection activeCell="A4" sqref="A1:IV16384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17.14062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100</v>
      </c>
      <c r="B2" s="2"/>
    </row>
    <row r="3" spans="1:2" ht="16.5" customHeight="1">
      <c r="A3" s="2" t="s">
        <v>121</v>
      </c>
      <c r="B3" s="2"/>
    </row>
    <row r="4" spans="1:2" ht="16.5" customHeight="1">
      <c r="A4" s="7" t="s">
        <v>18</v>
      </c>
      <c r="B4" s="7"/>
    </row>
    <row r="5" ht="16.5" customHeight="1">
      <c r="A5" t="s">
        <v>58</v>
      </c>
    </row>
    <row r="6" spans="1:7" ht="49.5" customHeight="1">
      <c r="A6" s="5" t="s">
        <v>1</v>
      </c>
      <c r="B6" s="6" t="s">
        <v>109</v>
      </c>
      <c r="C6" s="6" t="s">
        <v>102</v>
      </c>
      <c r="D6" s="6" t="s">
        <v>12</v>
      </c>
      <c r="E6" s="6" t="s">
        <v>97</v>
      </c>
      <c r="F6" s="23"/>
      <c r="G6" s="24"/>
    </row>
    <row r="7" spans="1:7" ht="16.5" customHeight="1">
      <c r="A7" s="10" t="s">
        <v>3</v>
      </c>
      <c r="B7" s="33">
        <f>SUM(B8:B11)</f>
        <v>52371.54000000001</v>
      </c>
      <c r="C7" s="33">
        <f>SUM(C8:C11)</f>
        <v>4445.570000000001</v>
      </c>
      <c r="D7" s="33">
        <f>+C7/$C$16*100</f>
        <v>98.70796845302593</v>
      </c>
      <c r="E7" s="33">
        <v>3275.9600000000005</v>
      </c>
      <c r="F7" s="25"/>
      <c r="G7" s="26"/>
    </row>
    <row r="8" spans="1:8" ht="16.5" customHeight="1">
      <c r="A8" s="4" t="s">
        <v>4</v>
      </c>
      <c r="B8" s="32">
        <v>37068.23</v>
      </c>
      <c r="C8" s="32">
        <v>3248.53</v>
      </c>
      <c r="D8" s="32">
        <f aca="true" t="shared" si="0" ref="D8:D16">+C8/$C$16*100</f>
        <v>72.12928752864273</v>
      </c>
      <c r="E8" s="32">
        <v>2328.09</v>
      </c>
      <c r="F8" s="27"/>
      <c r="G8" s="28"/>
      <c r="H8" s="52"/>
    </row>
    <row r="9" spans="1:8" ht="16.5" customHeight="1">
      <c r="A9" s="4" t="s">
        <v>5</v>
      </c>
      <c r="B9" s="32">
        <v>9527.25</v>
      </c>
      <c r="C9" s="32">
        <v>801.75</v>
      </c>
      <c r="D9" s="32">
        <f t="shared" si="0"/>
        <v>17.801792280228078</v>
      </c>
      <c r="E9" s="32">
        <v>603.82</v>
      </c>
      <c r="F9" s="27"/>
      <c r="G9" s="28"/>
      <c r="H9" s="52"/>
    </row>
    <row r="10" spans="1:8" ht="16.5" customHeight="1">
      <c r="A10" s="4" t="s">
        <v>6</v>
      </c>
      <c r="B10" s="32">
        <v>2992.84</v>
      </c>
      <c r="C10" s="32">
        <v>259.24</v>
      </c>
      <c r="D10" s="32">
        <f t="shared" si="0"/>
        <v>5.756079364797414</v>
      </c>
      <c r="E10" s="32">
        <v>200.53</v>
      </c>
      <c r="F10" s="27"/>
      <c r="G10" s="28"/>
      <c r="H10" s="52"/>
    </row>
    <row r="11" spans="1:8" ht="16.5" customHeight="1">
      <c r="A11" s="4" t="s">
        <v>7</v>
      </c>
      <c r="B11" s="32">
        <f>52371.54-49588.32</f>
        <v>2783.220000000001</v>
      </c>
      <c r="C11" s="32">
        <v>136.05</v>
      </c>
      <c r="D11" s="32">
        <f t="shared" si="0"/>
        <v>3.0208092793576924</v>
      </c>
      <c r="E11" s="32">
        <v>143.52</v>
      </c>
      <c r="F11" s="27"/>
      <c r="G11" s="28"/>
      <c r="H11" s="52"/>
    </row>
    <row r="12" spans="1:7" ht="16.5" customHeight="1">
      <c r="A12" s="10" t="s">
        <v>8</v>
      </c>
      <c r="B12" s="33">
        <f>SUM(B13:B15)</f>
        <v>1520.75</v>
      </c>
      <c r="C12" s="33">
        <f>SUM(C13:C15)</f>
        <v>58.19</v>
      </c>
      <c r="D12" s="33">
        <f t="shared" si="0"/>
        <v>1.2920315469740837</v>
      </c>
      <c r="E12" s="33">
        <v>59.349999999999994</v>
      </c>
      <c r="F12" s="25"/>
      <c r="G12" s="26"/>
    </row>
    <row r="13" spans="1:8" ht="16.5" customHeight="1">
      <c r="A13" s="4" t="s">
        <v>9</v>
      </c>
      <c r="B13" s="32">
        <v>0</v>
      </c>
      <c r="C13" s="32"/>
      <c r="D13" s="32">
        <f t="shared" si="0"/>
        <v>0</v>
      </c>
      <c r="E13" s="32"/>
      <c r="F13" s="27"/>
      <c r="G13" s="28"/>
      <c r="H13" s="52"/>
    </row>
    <row r="14" spans="1:8" ht="16.5" customHeight="1">
      <c r="A14" s="4" t="s">
        <v>10</v>
      </c>
      <c r="B14" s="32">
        <v>1417.08</v>
      </c>
      <c r="C14" s="32">
        <v>49.35</v>
      </c>
      <c r="D14" s="32">
        <f t="shared" si="0"/>
        <v>1.0957511057427571</v>
      </c>
      <c r="E14" s="32">
        <v>52.37</v>
      </c>
      <c r="F14" s="27"/>
      <c r="G14" s="28"/>
      <c r="H14" s="52"/>
    </row>
    <row r="15" spans="1:8" ht="16.5" customHeight="1">
      <c r="A15" s="4" t="s">
        <v>11</v>
      </c>
      <c r="B15" s="32">
        <f>1520.75-1417.08</f>
        <v>103.67000000000007</v>
      </c>
      <c r="C15" s="32">
        <v>8.84</v>
      </c>
      <c r="D15" s="32">
        <f t="shared" si="0"/>
        <v>0.1962804412313267</v>
      </c>
      <c r="E15" s="32">
        <v>6.98</v>
      </c>
      <c r="F15" s="27"/>
      <c r="G15" s="28"/>
      <c r="H15" s="52"/>
    </row>
    <row r="16" spans="1:7" ht="16.5" customHeight="1">
      <c r="A16" s="11" t="s">
        <v>13</v>
      </c>
      <c r="B16" s="35">
        <f>+B12+B7</f>
        <v>53892.29000000001</v>
      </c>
      <c r="C16" s="35">
        <f>+C12+C7</f>
        <v>4503.76</v>
      </c>
      <c r="D16" s="35">
        <f t="shared" si="0"/>
        <v>100</v>
      </c>
      <c r="E16" s="35">
        <v>3335.3100000000004</v>
      </c>
      <c r="F16" s="25"/>
      <c r="G16" s="26"/>
    </row>
    <row r="17" spans="1:6" ht="33.75" customHeight="1">
      <c r="A17" s="146" t="s">
        <v>14</v>
      </c>
      <c r="B17" s="146"/>
      <c r="C17" s="146"/>
      <c r="D17" s="146"/>
      <c r="E17" s="146"/>
      <c r="F17" s="59"/>
    </row>
    <row r="18" spans="1:6" ht="16.5" customHeight="1">
      <c r="A18" s="147" t="s">
        <v>122</v>
      </c>
      <c r="B18" s="147"/>
      <c r="C18" s="147"/>
      <c r="D18" s="147"/>
      <c r="E18" s="147"/>
      <c r="F18" s="59"/>
    </row>
    <row r="19" spans="1:6" ht="16.5" customHeight="1">
      <c r="A19" t="s">
        <v>123</v>
      </c>
      <c r="B19" s="59"/>
      <c r="C19" s="59"/>
      <c r="D19" s="59"/>
      <c r="E19" s="59"/>
      <c r="F19" s="59"/>
    </row>
    <row r="20" spans="1:6" ht="16.5" customHeight="1">
      <c r="A20" t="s">
        <v>110</v>
      </c>
      <c r="B20" s="59"/>
      <c r="C20" s="59"/>
      <c r="D20" s="59"/>
      <c r="E20" s="59"/>
      <c r="F20" s="59"/>
    </row>
    <row r="21" spans="2:6" ht="16.5" customHeight="1">
      <c r="B21" s="59"/>
      <c r="C21" s="59"/>
      <c r="D21" s="59"/>
      <c r="E21" s="59"/>
      <c r="F21" s="59"/>
    </row>
    <row r="22" ht="16.5" customHeight="1">
      <c r="A22" t="s">
        <v>16</v>
      </c>
    </row>
    <row r="23" spans="1:2" ht="16.5" customHeight="1">
      <c r="A23" s="3" t="s">
        <v>17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FEBRERO DE 2014</v>
      </c>
      <c r="B27" s="2"/>
    </row>
    <row r="28" spans="1:2" ht="16.5" customHeight="1">
      <c r="A28" s="7" t="s">
        <v>15</v>
      </c>
      <c r="B28" s="54"/>
    </row>
    <row r="29" ht="16.5" customHeight="1">
      <c r="A29" t="s">
        <v>58</v>
      </c>
    </row>
    <row r="30" spans="1:6" ht="46.5" customHeight="1">
      <c r="A30" s="5" t="s">
        <v>1</v>
      </c>
      <c r="B30" s="6" t="s">
        <v>112</v>
      </c>
      <c r="C30" s="6" t="s">
        <v>111</v>
      </c>
      <c r="D30" s="6" t="s">
        <v>12</v>
      </c>
      <c r="E30" s="6" t="s">
        <v>96</v>
      </c>
      <c r="F30" s="23"/>
    </row>
    <row r="31" spans="1:6" ht="15">
      <c r="A31" s="10" t="s">
        <v>77</v>
      </c>
      <c r="B31" s="33">
        <f>+B32+B38</f>
        <v>37068.23000000001</v>
      </c>
      <c r="C31" s="33">
        <f>+C32+C38</f>
        <v>3248.5200000000004</v>
      </c>
      <c r="D31" s="33">
        <f aca="true" t="shared" si="1" ref="D31:D48">+C31/$C$49*100</f>
        <v>72.12906549194452</v>
      </c>
      <c r="E31" s="33">
        <v>2328.1099999999997</v>
      </c>
      <c r="F31" s="30"/>
    </row>
    <row r="32" spans="1:6" ht="16.5" customHeight="1">
      <c r="A32" s="4" t="s">
        <v>78</v>
      </c>
      <c r="B32" s="32">
        <f>SUM(B33:B37)</f>
        <v>13044.080000000002</v>
      </c>
      <c r="C32" s="32">
        <f>SUM(C33:C37)</f>
        <v>1293.42</v>
      </c>
      <c r="D32" s="32">
        <f t="shared" si="1"/>
        <v>28.71867062188038</v>
      </c>
      <c r="E32" s="32">
        <v>887.8</v>
      </c>
      <c r="F32" s="30"/>
    </row>
    <row r="33" spans="1:6" ht="16.5" customHeight="1">
      <c r="A33" s="4" t="s">
        <v>79</v>
      </c>
      <c r="B33" s="32">
        <v>10334.34</v>
      </c>
      <c r="C33" s="32">
        <v>948.97</v>
      </c>
      <c r="D33" s="32">
        <f t="shared" si="1"/>
        <v>21.070616551503633</v>
      </c>
      <c r="E33" s="32">
        <v>635.19</v>
      </c>
      <c r="F33" s="30"/>
    </row>
    <row r="34" spans="1:6" ht="16.5" customHeight="1">
      <c r="A34" s="4" t="s">
        <v>80</v>
      </c>
      <c r="B34" s="32">
        <v>90.09</v>
      </c>
      <c r="C34" s="32">
        <v>15.32</v>
      </c>
      <c r="D34" s="32">
        <f t="shared" si="1"/>
        <v>0.3401602216814395</v>
      </c>
      <c r="E34" s="32">
        <v>11.06</v>
      </c>
      <c r="F34" s="30"/>
    </row>
    <row r="35" spans="1:6" ht="16.5" customHeight="1">
      <c r="A35" s="4" t="s">
        <v>81</v>
      </c>
      <c r="B35" s="32">
        <v>1116.04</v>
      </c>
      <c r="C35" s="32">
        <v>210.28</v>
      </c>
      <c r="D35" s="32">
        <f t="shared" si="1"/>
        <v>4.668987690285451</v>
      </c>
      <c r="E35" s="32">
        <v>151.62</v>
      </c>
      <c r="F35" s="30"/>
    </row>
    <row r="36" spans="1:6" ht="16.5" customHeight="1">
      <c r="A36" s="4" t="s">
        <v>82</v>
      </c>
      <c r="B36" s="32">
        <v>1481.69</v>
      </c>
      <c r="C36" s="32">
        <v>116.05</v>
      </c>
      <c r="D36" s="32">
        <f t="shared" si="1"/>
        <v>2.5767358829067266</v>
      </c>
      <c r="E36" s="32">
        <v>87.66</v>
      </c>
      <c r="F36" s="30"/>
    </row>
    <row r="37" spans="1:6" ht="16.5" customHeight="1">
      <c r="A37" s="4" t="s">
        <v>83</v>
      </c>
      <c r="B37" s="32">
        <f>20.81+1.11</f>
        <v>21.919999999999998</v>
      </c>
      <c r="C37" s="32">
        <v>2.8</v>
      </c>
      <c r="D37" s="32">
        <f t="shared" si="1"/>
        <v>0.06217027550313515</v>
      </c>
      <c r="E37" s="32">
        <v>2.27</v>
      </c>
      <c r="F37" s="30"/>
    </row>
    <row r="38" spans="1:6" ht="16.5" customHeight="1">
      <c r="A38" s="4" t="s">
        <v>84</v>
      </c>
      <c r="B38" s="32">
        <f>SUM(B39:B45)</f>
        <v>24024.150000000005</v>
      </c>
      <c r="C38" s="32">
        <f>SUM(C39:C45)</f>
        <v>1955.1000000000004</v>
      </c>
      <c r="D38" s="32">
        <f t="shared" si="1"/>
        <v>43.41039487006413</v>
      </c>
      <c r="E38" s="32">
        <v>1440.3099999999997</v>
      </c>
      <c r="F38" s="30"/>
    </row>
    <row r="39" spans="1:6" ht="16.5" customHeight="1">
      <c r="A39" s="4" t="s">
        <v>85</v>
      </c>
      <c r="B39" s="32">
        <v>9583.54</v>
      </c>
      <c r="C39" s="32">
        <v>781.24</v>
      </c>
      <c r="D39" s="32">
        <f t="shared" si="1"/>
        <v>17.34639501216761</v>
      </c>
      <c r="E39" s="32">
        <v>550.78</v>
      </c>
      <c r="F39" s="30"/>
    </row>
    <row r="40" spans="1:6" ht="16.5" customHeight="1">
      <c r="A40" s="4" t="s">
        <v>86</v>
      </c>
      <c r="B40" s="32">
        <v>676.73</v>
      </c>
      <c r="C40" s="32">
        <v>55.11</v>
      </c>
      <c r="D40" s="32">
        <f t="shared" si="1"/>
        <v>1.2236442439206352</v>
      </c>
      <c r="E40" s="32">
        <v>35.82</v>
      </c>
      <c r="F40" s="30"/>
    </row>
    <row r="41" spans="1:6" ht="16.5" customHeight="1">
      <c r="A41" s="4" t="s">
        <v>87</v>
      </c>
      <c r="B41" s="32">
        <v>10968.43</v>
      </c>
      <c r="C41" s="32">
        <v>865.3</v>
      </c>
      <c r="D41" s="32">
        <f t="shared" si="1"/>
        <v>19.212835497451017</v>
      </c>
      <c r="E41" s="32">
        <v>648.85</v>
      </c>
      <c r="F41" s="30"/>
    </row>
    <row r="42" spans="1:6" ht="16.5" customHeight="1">
      <c r="A42" s="4" t="s">
        <v>88</v>
      </c>
      <c r="B42" s="32">
        <v>833.15</v>
      </c>
      <c r="C42" s="32">
        <v>70.14</v>
      </c>
      <c r="D42" s="32">
        <f t="shared" si="1"/>
        <v>1.5573654013535356</v>
      </c>
      <c r="E42" s="32">
        <v>53.83</v>
      </c>
      <c r="F42" s="30"/>
    </row>
    <row r="43" spans="1:6" ht="16.5" customHeight="1">
      <c r="A43" s="4" t="s">
        <v>89</v>
      </c>
      <c r="B43" s="32">
        <v>591.18</v>
      </c>
      <c r="C43" s="32">
        <v>57.44</v>
      </c>
      <c r="D43" s="32">
        <f t="shared" si="1"/>
        <v>1.2753787946071726</v>
      </c>
      <c r="E43" s="32">
        <v>53.37</v>
      </c>
      <c r="F43" s="30"/>
    </row>
    <row r="44" spans="1:6" ht="16.5" customHeight="1">
      <c r="A44" s="4" t="s">
        <v>90</v>
      </c>
      <c r="B44" s="32">
        <v>171.49</v>
      </c>
      <c r="C44" s="32">
        <v>26.64</v>
      </c>
      <c r="D44" s="32">
        <f t="shared" si="1"/>
        <v>0.591505764072686</v>
      </c>
      <c r="E44" s="32">
        <v>28.3</v>
      </c>
      <c r="F44" s="30"/>
    </row>
    <row r="45" spans="1:6" ht="16.5" customHeight="1">
      <c r="A45" s="4" t="s">
        <v>83</v>
      </c>
      <c r="B45" s="32">
        <v>1199.63</v>
      </c>
      <c r="C45" s="32">
        <v>99.23</v>
      </c>
      <c r="D45" s="32">
        <f t="shared" si="1"/>
        <v>2.203270156491465</v>
      </c>
      <c r="E45" s="32">
        <v>69.36</v>
      </c>
      <c r="F45" s="30"/>
    </row>
    <row r="46" spans="1:6" ht="18" customHeight="1">
      <c r="A46" s="10" t="s">
        <v>119</v>
      </c>
      <c r="B46" s="33">
        <v>2992.84</v>
      </c>
      <c r="C46" s="33">
        <v>259.24</v>
      </c>
      <c r="D46" s="33">
        <f t="shared" si="1"/>
        <v>5.756079364797414</v>
      </c>
      <c r="E46" s="33">
        <v>200.53</v>
      </c>
      <c r="F46" s="30"/>
    </row>
    <row r="47" spans="1:6" ht="30">
      <c r="A47" s="45" t="s">
        <v>91</v>
      </c>
      <c r="B47" s="47">
        <f>53892.29-40109.82</f>
        <v>13782.470000000001</v>
      </c>
      <c r="C47" s="47">
        <f>4503.76-3507.83</f>
        <v>995.9300000000003</v>
      </c>
      <c r="D47" s="47">
        <f t="shared" si="1"/>
        <v>22.113300886370503</v>
      </c>
      <c r="E47" s="47">
        <v>806.52</v>
      </c>
      <c r="F47" s="30"/>
    </row>
    <row r="48" spans="1:6" ht="19.5" customHeight="1">
      <c r="A48" s="46" t="s">
        <v>92</v>
      </c>
      <c r="B48" s="47">
        <f>0.82+47.93</f>
        <v>48.75</v>
      </c>
      <c r="C48" s="47">
        <v>0.07</v>
      </c>
      <c r="D48" s="47">
        <f t="shared" si="1"/>
        <v>0.0015542568875783792</v>
      </c>
      <c r="E48" s="47">
        <v>0.1499999999999999</v>
      </c>
      <c r="F48" s="30"/>
    </row>
    <row r="49" spans="1:6" ht="19.5" customHeight="1">
      <c r="A49" s="48" t="s">
        <v>93</v>
      </c>
      <c r="B49" s="47">
        <f>+B47+B48+B31+B46</f>
        <v>53892.29000000001</v>
      </c>
      <c r="C49" s="47">
        <f>+C47+C48+C31+C46</f>
        <v>4503.76</v>
      </c>
      <c r="D49" s="47">
        <f>+C49/$C$49*100</f>
        <v>100</v>
      </c>
      <c r="E49" s="47">
        <v>3335.31</v>
      </c>
      <c r="F49" s="30"/>
    </row>
    <row r="50" spans="1:5" ht="50.25" customHeight="1">
      <c r="A50" s="146" t="s">
        <v>120</v>
      </c>
      <c r="B50" s="146"/>
      <c r="C50" s="146"/>
      <c r="D50" s="146"/>
      <c r="E50" s="146"/>
    </row>
    <row r="51" spans="1:5" ht="16.5" customHeight="1">
      <c r="A51" t="s">
        <v>94</v>
      </c>
      <c r="B51" s="59"/>
      <c r="C51" s="59"/>
      <c r="D51" s="59"/>
      <c r="E51" s="59"/>
    </row>
    <row r="52" spans="1:5" ht="16.5" customHeight="1">
      <c r="A52" t="s">
        <v>95</v>
      </c>
      <c r="B52" s="59"/>
      <c r="C52" s="59"/>
      <c r="D52" s="59"/>
      <c r="E52" s="59"/>
    </row>
    <row r="53" spans="1:5" ht="16.5" customHeight="1">
      <c r="A53" t="s">
        <v>124</v>
      </c>
      <c r="B53" s="59"/>
      <c r="C53" s="59"/>
      <c r="D53" s="59"/>
      <c r="E53" s="59"/>
    </row>
    <row r="54" ht="16.5" customHeight="1">
      <c r="A54" t="s">
        <v>125</v>
      </c>
    </row>
    <row r="55" ht="15">
      <c r="A55" t="s">
        <v>113</v>
      </c>
    </row>
    <row r="57" ht="15">
      <c r="A57" t="s">
        <v>16</v>
      </c>
    </row>
    <row r="58" ht="15">
      <c r="A58" s="3" t="s">
        <v>17</v>
      </c>
    </row>
    <row r="60" spans="1:2" ht="15">
      <c r="A60" s="1" t="s">
        <v>0</v>
      </c>
      <c r="B60" s="1"/>
    </row>
    <row r="61" spans="1:2" ht="15">
      <c r="A61" s="2" t="s">
        <v>100</v>
      </c>
      <c r="B61" s="2"/>
    </row>
    <row r="62" spans="1:2" ht="15">
      <c r="A62" s="2" t="s">
        <v>136</v>
      </c>
      <c r="B62" s="2"/>
    </row>
    <row r="63" spans="1:2" ht="15">
      <c r="A63" s="7" t="s">
        <v>18</v>
      </c>
      <c r="B63" s="7"/>
    </row>
    <row r="64" ht="15">
      <c r="A64" t="s">
        <v>58</v>
      </c>
    </row>
    <row r="65" spans="1:5" ht="25.5">
      <c r="A65" s="5" t="s">
        <v>1</v>
      </c>
      <c r="B65" s="6" t="s">
        <v>109</v>
      </c>
      <c r="C65" s="6" t="s">
        <v>102</v>
      </c>
      <c r="D65" s="6" t="s">
        <v>12</v>
      </c>
      <c r="E65" s="6" t="s">
        <v>97</v>
      </c>
    </row>
    <row r="66" spans="1:5" ht="15">
      <c r="A66" s="10" t="s">
        <v>3</v>
      </c>
      <c r="B66" s="33">
        <f>SUM(B67:B70)</f>
        <v>52371.54000000001</v>
      </c>
      <c r="C66" s="33">
        <f>SUM(C67:C70)</f>
        <v>8343.52</v>
      </c>
      <c r="D66" s="33">
        <f>+C66/$C$75*100</f>
        <v>98.67250410075013</v>
      </c>
      <c r="E66" s="33">
        <v>6086.429999999999</v>
      </c>
    </row>
    <row r="67" spans="1:5" ht="15">
      <c r="A67" s="4" t="s">
        <v>4</v>
      </c>
      <c r="B67" s="32">
        <v>37068.23</v>
      </c>
      <c r="C67" s="32">
        <v>6373.22</v>
      </c>
      <c r="D67" s="32">
        <f aca="true" t="shared" si="2" ref="D67:D75">+C67/$C$75*100</f>
        <v>75.37125536763654</v>
      </c>
      <c r="E67" s="32">
        <v>4551.83</v>
      </c>
    </row>
    <row r="68" spans="1:5" ht="15">
      <c r="A68" s="4" t="s">
        <v>5</v>
      </c>
      <c r="B68" s="32">
        <v>9527.25</v>
      </c>
      <c r="C68" s="32">
        <v>1119.2</v>
      </c>
      <c r="D68" s="32">
        <f t="shared" si="2"/>
        <v>13.235932386997282</v>
      </c>
      <c r="E68" s="32">
        <v>862.48</v>
      </c>
    </row>
    <row r="69" spans="1:5" ht="15">
      <c r="A69" s="4" t="s">
        <v>6</v>
      </c>
      <c r="B69" s="32">
        <v>2992.84</v>
      </c>
      <c r="C69" s="32">
        <v>533.34</v>
      </c>
      <c r="D69" s="32">
        <f t="shared" si="2"/>
        <v>6.3074090236607665</v>
      </c>
      <c r="E69" s="32">
        <v>434.95</v>
      </c>
    </row>
    <row r="70" spans="1:5" ht="15">
      <c r="A70" s="4" t="s">
        <v>7</v>
      </c>
      <c r="B70" s="32">
        <f>52371.54-49588.32</f>
        <v>2783.220000000001</v>
      </c>
      <c r="C70" s="32">
        <v>317.76</v>
      </c>
      <c r="D70" s="32">
        <f t="shared" si="2"/>
        <v>3.7579073224555537</v>
      </c>
      <c r="E70" s="32">
        <v>237.17</v>
      </c>
    </row>
    <row r="71" spans="1:5" ht="15">
      <c r="A71" s="10" t="s">
        <v>8</v>
      </c>
      <c r="B71" s="33">
        <f>SUM(B72:B74)</f>
        <v>1520.75</v>
      </c>
      <c r="C71" s="33">
        <f>SUM(C72:C74)</f>
        <v>112.25</v>
      </c>
      <c r="D71" s="33">
        <f t="shared" si="2"/>
        <v>1.3274958992498613</v>
      </c>
      <c r="E71" s="33">
        <v>92.33</v>
      </c>
    </row>
    <row r="72" spans="1:5" ht="15">
      <c r="A72" s="4" t="s">
        <v>9</v>
      </c>
      <c r="B72" s="32">
        <v>0</v>
      </c>
      <c r="C72" s="32"/>
      <c r="D72" s="32">
        <f t="shared" si="2"/>
        <v>0</v>
      </c>
      <c r="E72" s="32"/>
    </row>
    <row r="73" spans="1:5" ht="15">
      <c r="A73" s="4" t="s">
        <v>10</v>
      </c>
      <c r="B73" s="32">
        <v>1417.08</v>
      </c>
      <c r="C73" s="32">
        <v>95.04</v>
      </c>
      <c r="D73" s="32">
        <f t="shared" si="2"/>
        <v>1.1239662384383682</v>
      </c>
      <c r="E73" s="32">
        <v>78.22</v>
      </c>
    </row>
    <row r="74" spans="1:5" ht="15">
      <c r="A74" s="4" t="s">
        <v>11</v>
      </c>
      <c r="B74" s="32">
        <f>1520.75-1417.08</f>
        <v>103.67000000000007</v>
      </c>
      <c r="C74" s="32">
        <v>17.21</v>
      </c>
      <c r="D74" s="32">
        <f t="shared" si="2"/>
        <v>0.20352966081149323</v>
      </c>
      <c r="E74" s="32">
        <v>14.11</v>
      </c>
    </row>
    <row r="75" spans="1:5" ht="15">
      <c r="A75" s="11" t="s">
        <v>13</v>
      </c>
      <c r="B75" s="35">
        <f>+B71+B66</f>
        <v>53892.29000000001</v>
      </c>
      <c r="C75" s="35">
        <f>+C71+C66</f>
        <v>8455.77</v>
      </c>
      <c r="D75" s="35">
        <f t="shared" si="2"/>
        <v>100</v>
      </c>
      <c r="E75" s="35">
        <v>6178.759999999999</v>
      </c>
    </row>
    <row r="76" spans="1:5" ht="15">
      <c r="A76" s="146" t="s">
        <v>14</v>
      </c>
      <c r="B76" s="146"/>
      <c r="C76" s="146"/>
      <c r="D76" s="146"/>
      <c r="E76" s="146"/>
    </row>
    <row r="77" spans="1:5" ht="15">
      <c r="A77" s="147" t="s">
        <v>126</v>
      </c>
      <c r="B77" s="147"/>
      <c r="C77" s="147"/>
      <c r="D77" s="147"/>
      <c r="E77" s="147"/>
    </row>
    <row r="78" spans="1:5" ht="15">
      <c r="A78" t="s">
        <v>127</v>
      </c>
      <c r="B78" s="59"/>
      <c r="C78" s="59"/>
      <c r="D78" s="59"/>
      <c r="E78" s="59"/>
    </row>
    <row r="79" spans="1:5" ht="15">
      <c r="A79" t="s">
        <v>110</v>
      </c>
      <c r="B79" s="59"/>
      <c r="C79" s="59"/>
      <c r="D79" s="59"/>
      <c r="E79" s="59"/>
    </row>
    <row r="80" spans="2:5" ht="15">
      <c r="B80" s="59"/>
      <c r="C80" s="59"/>
      <c r="D80" s="59"/>
      <c r="E80" s="59"/>
    </row>
    <row r="81" ht="15">
      <c r="A81" t="s">
        <v>16</v>
      </c>
    </row>
    <row r="82" spans="1:2" ht="15">
      <c r="A82" s="3" t="s">
        <v>17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FEBRERO DE 2014</v>
      </c>
      <c r="B86" s="2"/>
    </row>
    <row r="87" spans="1:2" ht="15">
      <c r="A87" s="7" t="s">
        <v>15</v>
      </c>
      <c r="B87" s="54"/>
    </row>
    <row r="88" ht="15">
      <c r="A88" t="s">
        <v>58</v>
      </c>
    </row>
    <row r="89" spans="1:5" ht="25.5">
      <c r="A89" s="5" t="s">
        <v>1</v>
      </c>
      <c r="B89" s="6" t="s">
        <v>112</v>
      </c>
      <c r="C89" s="6" t="s">
        <v>111</v>
      </c>
      <c r="D89" s="6" t="s">
        <v>12</v>
      </c>
      <c r="E89" s="6" t="s">
        <v>96</v>
      </c>
    </row>
    <row r="90" spans="1:5" ht="15">
      <c r="A90" s="10" t="s">
        <v>77</v>
      </c>
      <c r="B90" s="33">
        <f>+B91+B97</f>
        <v>37068.23000000001</v>
      </c>
      <c r="C90" s="33">
        <f>+C91+C97</f>
        <v>6373.219999999999</v>
      </c>
      <c r="D90" s="33">
        <f>+C90/$C$108*100</f>
        <v>75.37125536763654</v>
      </c>
      <c r="E90" s="33">
        <v>4551.8</v>
      </c>
    </row>
    <row r="91" spans="1:5" ht="15">
      <c r="A91" s="4" t="s">
        <v>78</v>
      </c>
      <c r="B91" s="32">
        <f>SUM(B92:B96)</f>
        <v>13044.080000000002</v>
      </c>
      <c r="C91" s="32">
        <f>SUM(C92:C96)</f>
        <v>2406.8999999999996</v>
      </c>
      <c r="D91" s="32">
        <f aca="true" t="shared" si="3" ref="D91:D108">+C91/$C$108*100</f>
        <v>28.464586903380766</v>
      </c>
      <c r="E91" s="32">
        <v>1739.78</v>
      </c>
    </row>
    <row r="92" spans="1:5" ht="15">
      <c r="A92" s="4" t="s">
        <v>79</v>
      </c>
      <c r="B92" s="32">
        <v>10334.34</v>
      </c>
      <c r="C92" s="32">
        <v>1884.73</v>
      </c>
      <c r="D92" s="32">
        <f t="shared" si="3"/>
        <v>22.28927702621997</v>
      </c>
      <c r="E92" s="32">
        <v>1352.63</v>
      </c>
    </row>
    <row r="93" spans="1:5" ht="15">
      <c r="A93" s="4" t="s">
        <v>80</v>
      </c>
      <c r="B93" s="32">
        <v>90.09</v>
      </c>
      <c r="C93" s="32">
        <v>17.1</v>
      </c>
      <c r="D93" s="32">
        <f t="shared" si="3"/>
        <v>0.2022287739614489</v>
      </c>
      <c r="E93" s="32">
        <v>12.3</v>
      </c>
    </row>
    <row r="94" spans="1:5" ht="15">
      <c r="A94" s="4" t="s">
        <v>81</v>
      </c>
      <c r="B94" s="32">
        <v>1116.04</v>
      </c>
      <c r="C94" s="32">
        <v>249.41</v>
      </c>
      <c r="D94" s="32">
        <f t="shared" si="3"/>
        <v>2.949583538814325</v>
      </c>
      <c r="E94" s="32">
        <v>185.03</v>
      </c>
    </row>
    <row r="95" spans="1:5" ht="15">
      <c r="A95" s="4" t="s">
        <v>82</v>
      </c>
      <c r="B95" s="32">
        <v>1481.69</v>
      </c>
      <c r="C95" s="32">
        <v>250.14</v>
      </c>
      <c r="D95" s="32">
        <f t="shared" si="3"/>
        <v>2.958216697000983</v>
      </c>
      <c r="E95" s="32">
        <v>185.56</v>
      </c>
    </row>
    <row r="96" spans="1:5" ht="15">
      <c r="A96" s="4" t="s">
        <v>83</v>
      </c>
      <c r="B96" s="32">
        <f>20.81+1.11</f>
        <v>21.919999999999998</v>
      </c>
      <c r="C96" s="32">
        <v>5.52</v>
      </c>
      <c r="D96" s="32">
        <f t="shared" si="3"/>
        <v>0.06528086738404663</v>
      </c>
      <c r="E96" s="32">
        <v>4.26</v>
      </c>
    </row>
    <row r="97" spans="1:5" ht="15">
      <c r="A97" s="4" t="s">
        <v>84</v>
      </c>
      <c r="B97" s="32">
        <f>SUM(B98:B104)</f>
        <v>24024.150000000005</v>
      </c>
      <c r="C97" s="32">
        <f>SUM(C98:C104)</f>
        <v>3966.3199999999997</v>
      </c>
      <c r="D97" s="32">
        <f t="shared" si="3"/>
        <v>46.90666846425577</v>
      </c>
      <c r="E97" s="32">
        <v>2812.02</v>
      </c>
    </row>
    <row r="98" spans="1:5" ht="15">
      <c r="A98" s="4" t="s">
        <v>85</v>
      </c>
      <c r="B98" s="32">
        <v>9583.54</v>
      </c>
      <c r="C98" s="32">
        <v>1522.82</v>
      </c>
      <c r="D98" s="32">
        <f t="shared" si="3"/>
        <v>18.009241027132955</v>
      </c>
      <c r="E98" s="32">
        <v>1028.47</v>
      </c>
    </row>
    <row r="99" spans="1:5" ht="15">
      <c r="A99" s="4" t="s">
        <v>86</v>
      </c>
      <c r="B99" s="32">
        <v>676.73</v>
      </c>
      <c r="C99" s="32">
        <v>69.15</v>
      </c>
      <c r="D99" s="32">
        <f t="shared" si="3"/>
        <v>0.81778477891428</v>
      </c>
      <c r="E99" s="32">
        <v>45.77</v>
      </c>
    </row>
    <row r="100" spans="1:5" ht="15">
      <c r="A100" s="4" t="s">
        <v>87</v>
      </c>
      <c r="B100" s="32">
        <v>10968.43</v>
      </c>
      <c r="C100" s="32">
        <v>1860.72</v>
      </c>
      <c r="D100" s="32">
        <f t="shared" si="3"/>
        <v>22.005328905587547</v>
      </c>
      <c r="E100" s="32">
        <v>1352.36</v>
      </c>
    </row>
    <row r="101" spans="1:5" ht="15">
      <c r="A101" s="4" t="s">
        <v>88</v>
      </c>
      <c r="B101" s="32">
        <v>833.15</v>
      </c>
      <c r="C101" s="32">
        <v>160.75</v>
      </c>
      <c r="D101" s="32">
        <f t="shared" si="3"/>
        <v>1.9010687376785325</v>
      </c>
      <c r="E101" s="32">
        <v>103.9</v>
      </c>
    </row>
    <row r="102" spans="1:5" ht="15">
      <c r="A102" s="4" t="s">
        <v>89</v>
      </c>
      <c r="B102" s="32">
        <v>591.18</v>
      </c>
      <c r="C102" s="32">
        <v>92.99</v>
      </c>
      <c r="D102" s="32">
        <f t="shared" si="3"/>
        <v>1.099722438051177</v>
      </c>
      <c r="E102" s="32">
        <v>74.02</v>
      </c>
    </row>
    <row r="103" spans="1:5" ht="15">
      <c r="A103" s="4" t="s">
        <v>90</v>
      </c>
      <c r="B103" s="32">
        <v>171.49</v>
      </c>
      <c r="C103" s="32">
        <v>53.58</v>
      </c>
      <c r="D103" s="32">
        <f t="shared" si="3"/>
        <v>0.6336501584125397</v>
      </c>
      <c r="E103" s="32">
        <v>53.58</v>
      </c>
    </row>
    <row r="104" spans="1:5" ht="15">
      <c r="A104" s="4" t="s">
        <v>83</v>
      </c>
      <c r="B104" s="32">
        <v>1199.63</v>
      </c>
      <c r="C104" s="32">
        <v>206.31</v>
      </c>
      <c r="D104" s="32">
        <f t="shared" si="3"/>
        <v>2.439872418478743</v>
      </c>
      <c r="E104" s="32">
        <v>153.92</v>
      </c>
    </row>
    <row r="105" spans="1:5" ht="21.75" customHeight="1">
      <c r="A105" s="10" t="s">
        <v>119</v>
      </c>
      <c r="B105" s="33">
        <v>2992.84</v>
      </c>
      <c r="C105" s="33">
        <v>533.34</v>
      </c>
      <c r="D105" s="33">
        <f t="shared" si="3"/>
        <v>6.307409023660767</v>
      </c>
      <c r="E105" s="33">
        <v>434.95</v>
      </c>
    </row>
    <row r="106" spans="1:5" ht="30">
      <c r="A106" s="45" t="s">
        <v>91</v>
      </c>
      <c r="B106" s="47">
        <f>53892.29-40109.82</f>
        <v>13782.470000000001</v>
      </c>
      <c r="C106" s="47">
        <f>8455.77-6906.63</f>
        <v>1549.1400000000003</v>
      </c>
      <c r="D106" s="33">
        <f t="shared" si="3"/>
        <v>18.320507771616313</v>
      </c>
      <c r="E106" s="47">
        <f>1625.13-434.95</f>
        <v>1190.18</v>
      </c>
    </row>
    <row r="107" spans="1:5" ht="26.25" customHeight="1">
      <c r="A107" s="46" t="s">
        <v>92</v>
      </c>
      <c r="B107" s="47">
        <f>0.82+47.93</f>
        <v>48.75</v>
      </c>
      <c r="C107" s="47">
        <v>0.07</v>
      </c>
      <c r="D107" s="33">
        <f t="shared" si="3"/>
        <v>0.0008278370863918959</v>
      </c>
      <c r="E107" s="47">
        <v>1.8299999999999998</v>
      </c>
    </row>
    <row r="108" spans="1:5" ht="15.75">
      <c r="A108" s="48" t="s">
        <v>93</v>
      </c>
      <c r="B108" s="47">
        <f>+B106+B107+B90+B105</f>
        <v>53892.29000000001</v>
      </c>
      <c r="C108" s="47">
        <f>+C106+C107+C90+C105</f>
        <v>8455.769999999999</v>
      </c>
      <c r="D108" s="47">
        <f t="shared" si="3"/>
        <v>100</v>
      </c>
      <c r="E108" s="47">
        <f>+E106+E107+E90+E105</f>
        <v>6178.76</v>
      </c>
    </row>
    <row r="109" spans="1:5" ht="15">
      <c r="A109" s="146" t="s">
        <v>120</v>
      </c>
      <c r="B109" s="146"/>
      <c r="C109" s="146"/>
      <c r="D109" s="146"/>
      <c r="E109" s="146"/>
    </row>
    <row r="110" spans="1:5" ht="15">
      <c r="A110" t="s">
        <v>94</v>
      </c>
      <c r="B110" s="59"/>
      <c r="C110" s="59"/>
      <c r="D110" s="59"/>
      <c r="E110" s="59"/>
    </row>
    <row r="111" spans="1:5" ht="15">
      <c r="A111" t="s">
        <v>95</v>
      </c>
      <c r="B111" s="59"/>
      <c r="C111" s="59"/>
      <c r="D111" s="59"/>
      <c r="E111" s="59"/>
    </row>
    <row r="112" spans="1:5" ht="15">
      <c r="A112" t="s">
        <v>128</v>
      </c>
      <c r="B112" s="59"/>
      <c r="C112" s="59"/>
      <c r="D112" s="59"/>
      <c r="E112" s="59"/>
    </row>
    <row r="113" ht="15">
      <c r="A113" t="s">
        <v>129</v>
      </c>
    </row>
    <row r="114" ht="15">
      <c r="A114" t="s">
        <v>113</v>
      </c>
    </row>
    <row r="116" ht="15">
      <c r="A116" t="s">
        <v>16</v>
      </c>
    </row>
    <row r="117" ht="15">
      <c r="A117" s="3" t="s">
        <v>17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2"/>
  <sheetViews>
    <sheetView zoomScalePageLayoutView="0" workbookViewId="0" topLeftCell="A1">
      <selection activeCell="A2" sqref="A2:I70"/>
    </sheetView>
  </sheetViews>
  <sheetFormatPr defaultColWidth="29.421875" defaultRowHeight="15"/>
  <cols>
    <col min="1" max="1" width="35.7109375" style="75" customWidth="1"/>
    <col min="2" max="2" width="18.57421875" style="137" customWidth="1"/>
    <col min="3" max="3" width="24.7109375" style="137" customWidth="1"/>
    <col min="4" max="4" width="18.8515625" style="64" customWidth="1"/>
    <col min="5" max="5" width="15.00390625" style="130" customWidth="1"/>
    <col min="6" max="6" width="20.140625" style="64" customWidth="1"/>
    <col min="7" max="7" width="19.8515625" style="64" customWidth="1"/>
    <col min="8" max="8" width="21.140625" style="64" customWidth="1"/>
    <col min="9" max="9" width="17.57421875" style="64" customWidth="1"/>
    <col min="10" max="16384" width="29.421875" style="64" customWidth="1"/>
  </cols>
  <sheetData>
    <row r="1" spans="1:5" ht="15" customHeight="1">
      <c r="A1" s="60"/>
      <c r="B1" s="61"/>
      <c r="C1" s="61"/>
      <c r="D1" s="62"/>
      <c r="E1" s="63"/>
    </row>
    <row r="2" spans="1:5" ht="15" customHeight="1">
      <c r="A2" s="65" t="s">
        <v>0</v>
      </c>
      <c r="B2" s="61"/>
      <c r="C2" s="61"/>
      <c r="D2" s="62"/>
      <c r="E2" s="63"/>
    </row>
    <row r="3" spans="1:5" ht="15" customHeight="1">
      <c r="A3" s="66" t="s">
        <v>141</v>
      </c>
      <c r="B3" s="67"/>
      <c r="C3" s="67"/>
      <c r="D3" s="68"/>
      <c r="E3" s="69"/>
    </row>
    <row r="4" spans="1:5" ht="15" customHeight="1">
      <c r="A4" s="70" t="s">
        <v>142</v>
      </c>
      <c r="B4" s="71"/>
      <c r="C4" s="71"/>
      <c r="D4" s="72"/>
      <c r="E4" s="73"/>
    </row>
    <row r="5" spans="1:5" ht="15" customHeight="1">
      <c r="A5" s="70" t="s">
        <v>143</v>
      </c>
      <c r="B5" s="71"/>
      <c r="C5" s="71"/>
      <c r="D5" s="72"/>
      <c r="E5" s="73"/>
    </row>
    <row r="6" spans="1:5" ht="15" customHeight="1" thickBot="1">
      <c r="A6" s="74" t="s">
        <v>144</v>
      </c>
      <c r="B6" s="71"/>
      <c r="C6" s="71"/>
      <c r="D6" s="72"/>
      <c r="E6" s="73"/>
    </row>
    <row r="7" spans="1:19" ht="15" customHeight="1">
      <c r="A7" s="154" t="s">
        <v>1</v>
      </c>
      <c r="B7" s="148" t="s">
        <v>145</v>
      </c>
      <c r="C7" s="149"/>
      <c r="D7" s="149"/>
      <c r="E7" s="150"/>
      <c r="F7" s="148" t="s">
        <v>146</v>
      </c>
      <c r="G7" s="149"/>
      <c r="H7" s="149"/>
      <c r="I7" s="150"/>
      <c r="J7" s="62"/>
      <c r="K7" s="62"/>
      <c r="L7" s="62"/>
      <c r="M7" s="62"/>
      <c r="N7" s="62"/>
      <c r="O7" s="62"/>
      <c r="P7" s="62"/>
      <c r="Q7" s="62"/>
      <c r="R7" s="62"/>
      <c r="S7" s="62"/>
    </row>
    <row r="8" spans="1:23" s="79" customFormat="1" ht="15" customHeight="1" thickBot="1">
      <c r="A8" s="155"/>
      <c r="B8" s="151" t="s">
        <v>147</v>
      </c>
      <c r="C8" s="152"/>
      <c r="D8" s="152"/>
      <c r="E8" s="153"/>
      <c r="F8" s="151" t="s">
        <v>147</v>
      </c>
      <c r="G8" s="152"/>
      <c r="H8" s="152"/>
      <c r="I8" s="153"/>
      <c r="J8" s="77"/>
      <c r="K8" s="77"/>
      <c r="L8" s="77"/>
      <c r="M8" s="77"/>
      <c r="N8" s="77"/>
      <c r="O8" s="77"/>
      <c r="P8" s="77"/>
      <c r="Q8" s="77"/>
      <c r="R8" s="77"/>
      <c r="S8" s="77"/>
      <c r="T8" s="78"/>
      <c r="U8" s="78"/>
      <c r="V8" s="78"/>
      <c r="W8" s="78"/>
    </row>
    <row r="9" spans="1:23" s="79" customFormat="1" ht="34.5" customHeight="1" thickBot="1">
      <c r="A9" s="156"/>
      <c r="B9" s="80" t="s">
        <v>148</v>
      </c>
      <c r="C9" s="80" t="s">
        <v>149</v>
      </c>
      <c r="D9" s="80" t="s">
        <v>150</v>
      </c>
      <c r="E9" s="81" t="s">
        <v>151</v>
      </c>
      <c r="F9" s="80" t="s">
        <v>148</v>
      </c>
      <c r="G9" s="80" t="s">
        <v>149</v>
      </c>
      <c r="H9" s="80" t="s">
        <v>150</v>
      </c>
      <c r="I9" s="81" t="s">
        <v>151</v>
      </c>
      <c r="J9" s="82"/>
      <c r="K9" s="82"/>
      <c r="L9" s="82"/>
      <c r="M9" s="82"/>
      <c r="N9" s="82"/>
      <c r="O9" s="82"/>
      <c r="P9" s="82"/>
      <c r="Q9" s="82"/>
      <c r="R9" s="82"/>
      <c r="S9" s="83"/>
      <c r="T9" s="84"/>
      <c r="U9" s="84"/>
      <c r="V9" s="84"/>
      <c r="W9" s="84"/>
    </row>
    <row r="10" spans="1:23" s="91" customFormat="1" ht="15" customHeight="1">
      <c r="A10" s="85"/>
      <c r="B10" s="86"/>
      <c r="C10" s="87"/>
      <c r="D10" s="88"/>
      <c r="E10" s="89"/>
      <c r="F10" s="86"/>
      <c r="G10" s="87"/>
      <c r="H10" s="88"/>
      <c r="I10" s="89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</row>
    <row r="11" spans="1:9" ht="15" customHeight="1">
      <c r="A11" s="92" t="s">
        <v>152</v>
      </c>
      <c r="B11" s="86">
        <v>3223803.251626</v>
      </c>
      <c r="C11" s="86">
        <v>2973447.122122227</v>
      </c>
      <c r="D11" s="93">
        <v>250356.12950377283</v>
      </c>
      <c r="E11" s="94">
        <v>0.08419726977525233</v>
      </c>
      <c r="F11" s="86">
        <v>6324796.524885999</v>
      </c>
      <c r="G11" s="86">
        <v>5841757.546617661</v>
      </c>
      <c r="H11" s="93">
        <v>483038.9782683393</v>
      </c>
      <c r="I11" s="94">
        <v>0.08268726909900868</v>
      </c>
    </row>
    <row r="12" spans="1:9" s="96" customFormat="1" ht="15" customHeight="1">
      <c r="A12" s="95"/>
      <c r="B12" s="86"/>
      <c r="C12" s="86"/>
      <c r="D12" s="93"/>
      <c r="E12" s="94"/>
      <c r="F12" s="86"/>
      <c r="G12" s="86"/>
      <c r="H12" s="93"/>
      <c r="I12" s="94"/>
    </row>
    <row r="13" spans="1:9" ht="15" customHeight="1">
      <c r="A13" s="97" t="s">
        <v>153</v>
      </c>
      <c r="B13" s="86">
        <v>1285518.785626</v>
      </c>
      <c r="C13" s="86">
        <v>1089193.431162312</v>
      </c>
      <c r="D13" s="93">
        <v>196325.3544636881</v>
      </c>
      <c r="E13" s="94">
        <v>0.1802483827451872</v>
      </c>
      <c r="F13" s="86">
        <v>2389909.5256759995</v>
      </c>
      <c r="G13" s="86">
        <v>2104173.878662763</v>
      </c>
      <c r="H13" s="93">
        <v>285735.6470132363</v>
      </c>
      <c r="I13" s="94">
        <v>0.13579469354254411</v>
      </c>
    </row>
    <row r="14" spans="1:9" s="96" customFormat="1" ht="15" customHeight="1">
      <c r="A14" s="95"/>
      <c r="B14" s="86"/>
      <c r="C14" s="87"/>
      <c r="D14" s="93"/>
      <c r="E14" s="94"/>
      <c r="F14" s="86"/>
      <c r="G14" s="87"/>
      <c r="H14" s="93"/>
      <c r="I14" s="94"/>
    </row>
    <row r="15" spans="1:9" ht="15" customHeight="1">
      <c r="A15" s="76" t="s">
        <v>154</v>
      </c>
      <c r="B15" s="98">
        <v>943426.1407400001</v>
      </c>
      <c r="C15" s="99">
        <v>832180.7575036909</v>
      </c>
      <c r="D15" s="100">
        <v>111245.38323630916</v>
      </c>
      <c r="E15" s="101">
        <v>0.13367935058966532</v>
      </c>
      <c r="F15" s="98">
        <v>1872739.7308</v>
      </c>
      <c r="G15" s="98">
        <v>1693172.6760960394</v>
      </c>
      <c r="H15" s="100">
        <v>179567.05470396066</v>
      </c>
      <c r="I15" s="101">
        <v>0.10605359821774926</v>
      </c>
    </row>
    <row r="16" spans="1:9" ht="15" customHeight="1">
      <c r="A16" s="76" t="s">
        <v>155</v>
      </c>
      <c r="B16" s="98">
        <v>208229.0627</v>
      </c>
      <c r="C16" s="99">
        <v>133795.9193088</v>
      </c>
      <c r="D16" s="100">
        <v>74433.14339120002</v>
      </c>
      <c r="E16" s="101">
        <v>0.5563184869592986</v>
      </c>
      <c r="F16" s="98">
        <v>245099.75696</v>
      </c>
      <c r="G16" s="98">
        <v>159546.2911988</v>
      </c>
      <c r="H16" s="100">
        <v>85553.4657612</v>
      </c>
      <c r="I16" s="101">
        <v>0.5362297369520018</v>
      </c>
    </row>
    <row r="17" spans="1:9" ht="15" customHeight="1">
      <c r="A17" s="76" t="s">
        <v>156</v>
      </c>
      <c r="B17" s="98">
        <v>115747.00541</v>
      </c>
      <c r="C17" s="99">
        <v>111061.95145994895</v>
      </c>
      <c r="D17" s="100">
        <v>4685.0539500510495</v>
      </c>
      <c r="E17" s="101">
        <v>0.04218414937306922</v>
      </c>
      <c r="F17" s="98">
        <v>249526.66885000002</v>
      </c>
      <c r="G17" s="98">
        <v>238481.41755605183</v>
      </c>
      <c r="H17" s="100">
        <v>11045.251293948182</v>
      </c>
      <c r="I17" s="101">
        <v>0.04631493475315386</v>
      </c>
    </row>
    <row r="18" spans="1:9" ht="15" customHeight="1">
      <c r="A18" s="102" t="s">
        <v>193</v>
      </c>
      <c r="B18" s="98">
        <v>15152.692116</v>
      </c>
      <c r="C18" s="99">
        <v>12154.802889871999</v>
      </c>
      <c r="D18" s="100">
        <v>2997.8892261280016</v>
      </c>
      <c r="E18" s="101">
        <v>0.2466423563829238</v>
      </c>
      <c r="F18" s="98">
        <v>16935.864956</v>
      </c>
      <c r="G18" s="98">
        <v>12973.493811871998</v>
      </c>
      <c r="H18" s="100">
        <v>3962.371144128003</v>
      </c>
      <c r="I18" s="101">
        <v>0.30542051367088574</v>
      </c>
    </row>
    <row r="19" spans="1:9" ht="15" customHeight="1">
      <c r="A19" s="102" t="s">
        <v>157</v>
      </c>
      <c r="B19" s="98">
        <v>120.62621</v>
      </c>
      <c r="C19" s="99">
        <v>0</v>
      </c>
      <c r="D19" s="100">
        <v>120.62621</v>
      </c>
      <c r="E19" s="101"/>
      <c r="F19" s="98">
        <v>241.07881000000003</v>
      </c>
      <c r="G19" s="98">
        <v>0</v>
      </c>
      <c r="H19" s="100">
        <v>241.07881000000003</v>
      </c>
      <c r="I19" s="101"/>
    </row>
    <row r="20" spans="1:9" ht="15" customHeight="1">
      <c r="A20" s="102" t="s">
        <v>158</v>
      </c>
      <c r="B20" s="98">
        <v>2843.25845</v>
      </c>
      <c r="C20" s="99">
        <v>0</v>
      </c>
      <c r="D20" s="100">
        <v>2843.25845</v>
      </c>
      <c r="E20" s="101"/>
      <c r="F20" s="98">
        <v>5366.4253</v>
      </c>
      <c r="G20" s="98">
        <v>0</v>
      </c>
      <c r="H20" s="100">
        <v>5366.4253</v>
      </c>
      <c r="I20" s="101"/>
    </row>
    <row r="21" spans="1:9" s="96" customFormat="1" ht="15" customHeight="1">
      <c r="A21" s="103"/>
      <c r="B21" s="86"/>
      <c r="C21" s="87"/>
      <c r="D21" s="93"/>
      <c r="E21" s="94"/>
      <c r="F21" s="98">
        <v>0</v>
      </c>
      <c r="G21" s="98">
        <v>0</v>
      </c>
      <c r="H21" s="93"/>
      <c r="I21" s="94"/>
    </row>
    <row r="22" spans="1:9" ht="15" customHeight="1">
      <c r="A22" s="104" t="s">
        <v>159</v>
      </c>
      <c r="B22" s="105">
        <v>1938284.466</v>
      </c>
      <c r="C22" s="105">
        <v>1884253.6909599153</v>
      </c>
      <c r="D22" s="93">
        <v>54030.77504008473</v>
      </c>
      <c r="E22" s="94">
        <v>0.028674894096961678</v>
      </c>
      <c r="F22" s="98">
        <v>3934886.99921</v>
      </c>
      <c r="G22" s="98">
        <v>3737583.667954897</v>
      </c>
      <c r="H22" s="93">
        <v>197303.331255103</v>
      </c>
      <c r="I22" s="94">
        <v>0.052789007225906986</v>
      </c>
    </row>
    <row r="23" spans="1:9" s="96" customFormat="1" ht="15" customHeight="1">
      <c r="A23" s="103"/>
      <c r="B23" s="106"/>
      <c r="C23" s="107"/>
      <c r="D23" s="93"/>
      <c r="E23" s="94"/>
      <c r="F23" s="98">
        <v>0</v>
      </c>
      <c r="G23" s="98">
        <v>0</v>
      </c>
      <c r="H23" s="93"/>
      <c r="I23" s="94"/>
    </row>
    <row r="24" spans="1:9" ht="15" customHeight="1">
      <c r="A24" s="108" t="s">
        <v>160</v>
      </c>
      <c r="B24" s="98">
        <v>1488225.28223</v>
      </c>
      <c r="C24" s="99">
        <v>1457447.0519888962</v>
      </c>
      <c r="D24" s="93">
        <v>30778.230241103796</v>
      </c>
      <c r="E24" s="94">
        <v>0.021117906272548614</v>
      </c>
      <c r="F24" s="98">
        <v>3153243.7659299998</v>
      </c>
      <c r="G24" s="98">
        <v>2981266.8274416667</v>
      </c>
      <c r="H24" s="93">
        <v>171976.93848833302</v>
      </c>
      <c r="I24" s="94">
        <v>0.057685859214390636</v>
      </c>
    </row>
    <row r="25" spans="1:9" s="96" customFormat="1" ht="15" customHeight="1">
      <c r="A25" s="109"/>
      <c r="B25" s="98"/>
      <c r="C25" s="99"/>
      <c r="D25" s="93"/>
      <c r="E25" s="94"/>
      <c r="F25" s="98">
        <v>0</v>
      </c>
      <c r="G25" s="98">
        <v>0</v>
      </c>
      <c r="H25" s="93"/>
      <c r="I25" s="94"/>
    </row>
    <row r="26" spans="1:9" ht="15" customHeight="1">
      <c r="A26" s="108" t="s">
        <v>161</v>
      </c>
      <c r="B26" s="98">
        <v>71369.4155</v>
      </c>
      <c r="C26" s="99">
        <v>62333.93443812127</v>
      </c>
      <c r="D26" s="93">
        <v>9035.48106187873</v>
      </c>
      <c r="E26" s="94">
        <v>0.14495284379727752</v>
      </c>
      <c r="F26" s="98">
        <v>121492.24256</v>
      </c>
      <c r="G26" s="98">
        <v>128504.86465976226</v>
      </c>
      <c r="H26" s="93">
        <v>-7012.622099762259</v>
      </c>
      <c r="I26" s="94">
        <v>-0.05457086872414774</v>
      </c>
    </row>
    <row r="27" spans="1:9" ht="15" customHeight="1">
      <c r="A27" s="108" t="s">
        <v>162</v>
      </c>
      <c r="B27" s="98">
        <v>30747.4</v>
      </c>
      <c r="C27" s="99">
        <v>28018.34410697042</v>
      </c>
      <c r="D27" s="100">
        <v>2729.055893029581</v>
      </c>
      <c r="E27" s="101">
        <v>0.09740246898997307</v>
      </c>
      <c r="F27" s="98">
        <v>49769.695250000004</v>
      </c>
      <c r="G27" s="98">
        <v>52909.65983411629</v>
      </c>
      <c r="H27" s="100">
        <v>-3139.9645841162856</v>
      </c>
      <c r="I27" s="101">
        <v>-0.05934577152755815</v>
      </c>
    </row>
    <row r="28" spans="1:9" ht="15" customHeight="1">
      <c r="A28" s="108" t="s">
        <v>163</v>
      </c>
      <c r="B28" s="98">
        <v>9968.706960000001</v>
      </c>
      <c r="C28" s="99">
        <v>9083.922626543694</v>
      </c>
      <c r="D28" s="100">
        <v>884.7843334563076</v>
      </c>
      <c r="E28" s="101">
        <v>0.09740113052822817</v>
      </c>
      <c r="F28" s="98">
        <v>16135.989990000002</v>
      </c>
      <c r="G28" s="98">
        <v>17154.020747796025</v>
      </c>
      <c r="H28" s="100">
        <v>-1018.030757796023</v>
      </c>
      <c r="I28" s="101">
        <v>-0.05934648049943749</v>
      </c>
    </row>
    <row r="29" spans="1:9" ht="15" customHeight="1">
      <c r="A29" s="76" t="s">
        <v>164</v>
      </c>
      <c r="B29" s="98">
        <v>14846.10854</v>
      </c>
      <c r="C29" s="99">
        <v>10170.61972681472</v>
      </c>
      <c r="D29" s="100">
        <v>4675.488813185279</v>
      </c>
      <c r="E29" s="101">
        <v>0.45970540033646196</v>
      </c>
      <c r="F29" s="98">
        <v>30000</v>
      </c>
      <c r="G29" s="98">
        <v>29999.998467167978</v>
      </c>
      <c r="H29" s="100">
        <v>0.0015328320223488845</v>
      </c>
      <c r="I29" s="101">
        <v>5.109440335560074E-08</v>
      </c>
    </row>
    <row r="30" spans="1:9" ht="15" customHeight="1">
      <c r="A30" s="108" t="s">
        <v>194</v>
      </c>
      <c r="B30" s="98">
        <v>15807.2</v>
      </c>
      <c r="C30" s="99">
        <v>15061.047977792437</v>
      </c>
      <c r="D30" s="100">
        <v>746.1520222075633</v>
      </c>
      <c r="E30" s="101">
        <v>0.04954183953917196</v>
      </c>
      <c r="F30" s="98">
        <v>25586.55732</v>
      </c>
      <c r="G30" s="98">
        <v>28441.18561068197</v>
      </c>
      <c r="H30" s="100">
        <v>-2854.628290681969</v>
      </c>
      <c r="I30" s="101">
        <v>-0.10036952501761476</v>
      </c>
    </row>
    <row r="31" spans="1:9" s="96" customFormat="1" ht="15" customHeight="1">
      <c r="A31" s="95"/>
      <c r="B31" s="98"/>
      <c r="C31" s="99"/>
      <c r="D31" s="93"/>
      <c r="E31" s="94"/>
      <c r="F31" s="98">
        <v>0</v>
      </c>
      <c r="G31" s="98">
        <v>0</v>
      </c>
      <c r="H31" s="93"/>
      <c r="I31" s="94"/>
    </row>
    <row r="32" spans="1:15" ht="15" customHeight="1">
      <c r="A32" s="108" t="s">
        <v>165</v>
      </c>
      <c r="B32" s="98">
        <v>281245.00642</v>
      </c>
      <c r="C32" s="99">
        <v>273770.6692012934</v>
      </c>
      <c r="D32" s="93">
        <v>7474.3372187066125</v>
      </c>
      <c r="E32" s="94">
        <v>0.0273014535870934</v>
      </c>
      <c r="F32" s="98">
        <v>500530.48348</v>
      </c>
      <c r="G32" s="98">
        <v>477234.41974368563</v>
      </c>
      <c r="H32" s="93">
        <v>23296.06373631436</v>
      </c>
      <c r="I32" s="94">
        <v>0.04881471824439292</v>
      </c>
      <c r="J32" s="110"/>
      <c r="K32" s="110"/>
      <c r="L32" s="110"/>
      <c r="M32" s="110"/>
      <c r="N32" s="110"/>
      <c r="O32" s="110"/>
    </row>
    <row r="33" spans="1:9" ht="15" customHeight="1">
      <c r="A33" s="76" t="s">
        <v>166</v>
      </c>
      <c r="B33" s="98">
        <v>79301.86035</v>
      </c>
      <c r="C33" s="99">
        <v>77193.86261285938</v>
      </c>
      <c r="D33" s="100">
        <v>2107.9977371406276</v>
      </c>
      <c r="E33" s="101">
        <v>0.027307841139037208</v>
      </c>
      <c r="F33" s="98">
        <v>161840.17396</v>
      </c>
      <c r="G33" s="98">
        <v>155270.66135301936</v>
      </c>
      <c r="H33" s="100">
        <v>6569.512606980628</v>
      </c>
      <c r="I33" s="101">
        <v>0.04231007036187187</v>
      </c>
    </row>
    <row r="34" spans="1:9" ht="15" customHeight="1">
      <c r="A34" s="76" t="s">
        <v>167</v>
      </c>
      <c r="B34" s="98">
        <v>201943.14607000002</v>
      </c>
      <c r="C34" s="99">
        <v>196576.80658843397</v>
      </c>
      <c r="D34" s="100">
        <v>5366.339481566043</v>
      </c>
      <c r="E34" s="101">
        <v>0.027298945255537502</v>
      </c>
      <c r="F34" s="98">
        <v>338690.30952</v>
      </c>
      <c r="G34" s="98">
        <v>321963.7583906663</v>
      </c>
      <c r="H34" s="100">
        <v>16726.551129333733</v>
      </c>
      <c r="I34" s="101">
        <v>0.051951658201970584</v>
      </c>
    </row>
    <row r="35" spans="1:9" s="96" customFormat="1" ht="15" customHeight="1">
      <c r="A35" s="85"/>
      <c r="B35" s="98"/>
      <c r="C35" s="99">
        <v>0</v>
      </c>
      <c r="D35" s="93"/>
      <c r="E35" s="94"/>
      <c r="F35" s="98">
        <v>0</v>
      </c>
      <c r="G35" s="98">
        <v>0</v>
      </c>
      <c r="H35" s="93"/>
      <c r="I35" s="94"/>
    </row>
    <row r="36" spans="1:10" ht="15" customHeight="1">
      <c r="A36" s="108" t="s">
        <v>168</v>
      </c>
      <c r="B36" s="98">
        <v>49809.291639999996</v>
      </c>
      <c r="C36" s="99">
        <v>40691.948316240865</v>
      </c>
      <c r="D36" s="93">
        <v>9117.34332375913</v>
      </c>
      <c r="E36" s="94">
        <v>0.2240576748231109</v>
      </c>
      <c r="F36" s="98">
        <v>65909.66642</v>
      </c>
      <c r="G36" s="98">
        <v>54037.76826818033</v>
      </c>
      <c r="H36" s="93">
        <v>11871.898151819667</v>
      </c>
      <c r="I36" s="94">
        <v>0.21969630745854343</v>
      </c>
      <c r="J36" s="110"/>
    </row>
    <row r="37" spans="1:9" ht="15" customHeight="1">
      <c r="A37" s="76" t="s">
        <v>169</v>
      </c>
      <c r="B37" s="98">
        <v>3242.5</v>
      </c>
      <c r="C37" s="99">
        <v>3242.5</v>
      </c>
      <c r="D37" s="100">
        <v>0</v>
      </c>
      <c r="E37" s="101">
        <v>0</v>
      </c>
      <c r="F37" s="98">
        <v>6485</v>
      </c>
      <c r="G37" s="98">
        <v>6485</v>
      </c>
      <c r="H37" s="100">
        <v>0</v>
      </c>
      <c r="I37" s="101">
        <v>0</v>
      </c>
    </row>
    <row r="38" spans="1:9" ht="15" customHeight="1">
      <c r="A38" s="76" t="s">
        <v>170</v>
      </c>
      <c r="B38" s="98">
        <v>46566.791639999996</v>
      </c>
      <c r="C38" s="99">
        <v>37449.448316240865</v>
      </c>
      <c r="D38" s="100">
        <v>9117.34332375913</v>
      </c>
      <c r="E38" s="101">
        <v>0.24345734673493635</v>
      </c>
      <c r="F38" s="98">
        <v>59424.666419999994</v>
      </c>
      <c r="G38" s="98">
        <v>47552.76826818033</v>
      </c>
      <c r="H38" s="100">
        <v>11871.898151819667</v>
      </c>
      <c r="I38" s="101">
        <v>0.24965735085845006</v>
      </c>
    </row>
    <row r="39" spans="1:9" s="96" customFormat="1" ht="15" customHeight="1">
      <c r="A39" s="85"/>
      <c r="B39" s="98"/>
      <c r="C39" s="99">
        <v>0</v>
      </c>
      <c r="D39" s="93"/>
      <c r="E39" s="94"/>
      <c r="F39" s="98">
        <v>0</v>
      </c>
      <c r="G39" s="98">
        <v>0</v>
      </c>
      <c r="H39" s="93"/>
      <c r="I39" s="94"/>
    </row>
    <row r="40" spans="1:9" ht="15" customHeight="1">
      <c r="A40" s="108" t="s">
        <v>171</v>
      </c>
      <c r="B40" s="98">
        <v>27771.32873</v>
      </c>
      <c r="C40" s="99">
        <v>26177.60338579285</v>
      </c>
      <c r="D40" s="93">
        <v>1593.7253442071524</v>
      </c>
      <c r="E40" s="94">
        <v>0.06088125489257361</v>
      </c>
      <c r="F40" s="98">
        <v>52983.30709</v>
      </c>
      <c r="G40" s="98">
        <v>49105.46781975204</v>
      </c>
      <c r="H40" s="93">
        <v>3877.8392702479614</v>
      </c>
      <c r="I40" s="94">
        <v>0.07896960241743488</v>
      </c>
    </row>
    <row r="41" spans="1:9" ht="15" customHeight="1">
      <c r="A41" s="108" t="s">
        <v>172</v>
      </c>
      <c r="B41" s="98">
        <v>20147.22014</v>
      </c>
      <c r="C41" s="99">
        <v>20046.93539208256</v>
      </c>
      <c r="D41" s="100">
        <v>100.28474791744156</v>
      </c>
      <c r="E41" s="101">
        <v>0.005002497686357015</v>
      </c>
      <c r="F41" s="98">
        <v>43254.05382</v>
      </c>
      <c r="G41" s="98">
        <v>41320.834199191435</v>
      </c>
      <c r="H41" s="100">
        <v>1933.219620808566</v>
      </c>
      <c r="I41" s="101">
        <v>0.04678559032688637</v>
      </c>
    </row>
    <row r="42" spans="1:9" ht="15" customHeight="1">
      <c r="A42" s="108" t="s">
        <v>173</v>
      </c>
      <c r="B42" s="98">
        <v>7624.108590000001</v>
      </c>
      <c r="C42" s="99">
        <v>6130.667993710291</v>
      </c>
      <c r="D42" s="100">
        <v>1493.44059628971</v>
      </c>
      <c r="E42" s="101">
        <v>0.243601610431668</v>
      </c>
      <c r="F42" s="98">
        <v>9729.253270000001</v>
      </c>
      <c r="G42" s="98">
        <v>7784.633620560607</v>
      </c>
      <c r="H42" s="100">
        <v>1944.6196494393944</v>
      </c>
      <c r="I42" s="101">
        <v>0.24980233421689968</v>
      </c>
    </row>
    <row r="43" spans="1:9" s="96" customFormat="1" ht="15" customHeight="1">
      <c r="A43" s="111"/>
      <c r="B43" s="98"/>
      <c r="C43" s="99"/>
      <c r="D43" s="93"/>
      <c r="E43" s="94"/>
      <c r="F43" s="98">
        <v>0</v>
      </c>
      <c r="G43" s="98">
        <v>0</v>
      </c>
      <c r="H43" s="93"/>
      <c r="I43" s="94"/>
    </row>
    <row r="44" spans="1:9" ht="15" customHeight="1">
      <c r="A44" s="108" t="s">
        <v>174</v>
      </c>
      <c r="B44" s="98">
        <v>19864.141480000002</v>
      </c>
      <c r="C44" s="99">
        <v>23832.48362957049</v>
      </c>
      <c r="D44" s="93">
        <v>-3968.3421495704897</v>
      </c>
      <c r="E44" s="94">
        <v>-0.16650980280740496</v>
      </c>
      <c r="F44" s="98">
        <v>40727.533729999996</v>
      </c>
      <c r="G44" s="98">
        <v>47434.320021850064</v>
      </c>
      <c r="H44" s="93">
        <v>-6706.786291850069</v>
      </c>
      <c r="I44" s="94">
        <v>-0.14139100737104834</v>
      </c>
    </row>
    <row r="45" spans="1:9" ht="15" customHeight="1">
      <c r="A45" s="108" t="s">
        <v>175</v>
      </c>
      <c r="B45" s="98">
        <v>2.6627199999999998</v>
      </c>
      <c r="C45" s="99">
        <v>91.66666666666667</v>
      </c>
      <c r="D45" s="100">
        <v>-89.00394666666668</v>
      </c>
      <c r="E45" s="101"/>
      <c r="F45" s="98">
        <v>5.52452</v>
      </c>
      <c r="G45" s="98">
        <v>183.33333333333334</v>
      </c>
      <c r="H45" s="100">
        <v>-177.80881333333335</v>
      </c>
      <c r="I45" s="101"/>
    </row>
    <row r="46" spans="1:9" ht="15" customHeight="1">
      <c r="A46" s="108" t="s">
        <v>176</v>
      </c>
      <c r="B46" s="98">
        <v>11290.75</v>
      </c>
      <c r="C46" s="99">
        <v>11290.75</v>
      </c>
      <c r="D46" s="100">
        <v>0</v>
      </c>
      <c r="E46" s="101">
        <v>0</v>
      </c>
      <c r="F46" s="98">
        <v>22581.5</v>
      </c>
      <c r="G46" s="98">
        <v>22581.5</v>
      </c>
      <c r="H46" s="100">
        <v>0</v>
      </c>
      <c r="I46" s="101">
        <v>0</v>
      </c>
    </row>
    <row r="47" spans="1:9" ht="15" customHeight="1">
      <c r="A47" s="108" t="s">
        <v>177</v>
      </c>
      <c r="B47" s="98">
        <v>9950</v>
      </c>
      <c r="C47" s="99">
        <v>9950</v>
      </c>
      <c r="D47" s="100"/>
      <c r="E47" s="101"/>
      <c r="F47" s="98">
        <v>19900</v>
      </c>
      <c r="G47" s="98">
        <v>19900</v>
      </c>
      <c r="H47" s="100"/>
      <c r="I47" s="101"/>
    </row>
    <row r="48" spans="1:9" ht="15" customHeight="1">
      <c r="A48" s="108" t="s">
        <v>178</v>
      </c>
      <c r="B48" s="98">
        <v>90.75</v>
      </c>
      <c r="C48" s="99">
        <v>90.75</v>
      </c>
      <c r="D48" s="100"/>
      <c r="E48" s="101"/>
      <c r="F48" s="98">
        <v>181.5</v>
      </c>
      <c r="G48" s="98">
        <v>181.5</v>
      </c>
      <c r="H48" s="100"/>
      <c r="I48" s="101"/>
    </row>
    <row r="49" spans="1:9" ht="15" customHeight="1">
      <c r="A49" s="108" t="s">
        <v>179</v>
      </c>
      <c r="B49" s="98">
        <v>691.667</v>
      </c>
      <c r="C49" s="99">
        <v>691.667</v>
      </c>
      <c r="D49" s="100"/>
      <c r="E49" s="101"/>
      <c r="F49" s="98">
        <v>1383.334</v>
      </c>
      <c r="G49" s="98">
        <v>1383.334</v>
      </c>
      <c r="H49" s="100"/>
      <c r="I49" s="101"/>
    </row>
    <row r="50" spans="1:9" ht="15" customHeight="1">
      <c r="A50" s="108" t="s">
        <v>180</v>
      </c>
      <c r="B50" s="98">
        <v>558.333</v>
      </c>
      <c r="C50" s="99">
        <v>558.333</v>
      </c>
      <c r="D50" s="100"/>
      <c r="E50" s="101"/>
      <c r="F50" s="98">
        <v>1116.666</v>
      </c>
      <c r="G50" s="98">
        <v>1116.666</v>
      </c>
      <c r="H50" s="100"/>
      <c r="I50" s="101"/>
    </row>
    <row r="51" spans="1:9" ht="15" customHeight="1">
      <c r="A51" s="108" t="s">
        <v>181</v>
      </c>
      <c r="B51" s="98">
        <v>499.99997</v>
      </c>
      <c r="C51" s="99">
        <v>500</v>
      </c>
      <c r="D51" s="100">
        <v>-2.99999999811007E-05</v>
      </c>
      <c r="E51" s="101">
        <v>-5.99999999622014E-08</v>
      </c>
      <c r="F51" s="98">
        <v>999.99995</v>
      </c>
      <c r="G51" s="98">
        <v>1000</v>
      </c>
      <c r="H51" s="100">
        <v>-4.999999998744897E-05</v>
      </c>
      <c r="I51" s="101">
        <v>-4.9999999987448975E-08</v>
      </c>
    </row>
    <row r="52" spans="1:9" ht="15" customHeight="1" thickBot="1">
      <c r="A52" s="108" t="s">
        <v>182</v>
      </c>
      <c r="B52" s="98">
        <v>8070.72879</v>
      </c>
      <c r="C52" s="99">
        <v>11950.066962903824</v>
      </c>
      <c r="D52" s="112">
        <v>-3879.3381729038238</v>
      </c>
      <c r="E52" s="113">
        <v>-0.32462899036016435</v>
      </c>
      <c r="F52" s="98">
        <v>17140.50926</v>
      </c>
      <c r="G52" s="98">
        <v>23669.48668851673</v>
      </c>
      <c r="H52" s="112">
        <v>-6528.97742851673</v>
      </c>
      <c r="I52" s="113">
        <v>-0.2758394178309016</v>
      </c>
    </row>
    <row r="53" spans="1:9" ht="15" customHeight="1" thickBot="1">
      <c r="A53" s="142" t="s">
        <v>183</v>
      </c>
      <c r="B53" s="141">
        <v>39480.79897</v>
      </c>
      <c r="C53" s="115">
        <v>55998.81427109833</v>
      </c>
      <c r="D53" s="93">
        <v>-16518.015301098327</v>
      </c>
      <c r="E53" s="94">
        <v>-0.29497080458047265</v>
      </c>
      <c r="F53" s="114">
        <v>82773.46800000001</v>
      </c>
      <c r="G53" s="114">
        <v>91636.30885587836</v>
      </c>
      <c r="H53" s="93">
        <v>-8862.840855878356</v>
      </c>
      <c r="I53" s="94">
        <v>-0.09671756715798592</v>
      </c>
    </row>
    <row r="54" spans="1:9" s="62" customFormat="1" ht="15" customHeight="1" thickBot="1">
      <c r="A54" s="116"/>
      <c r="B54" s="117"/>
      <c r="C54" s="117"/>
      <c r="D54" s="118"/>
      <c r="E54" s="119"/>
      <c r="F54" s="117"/>
      <c r="G54" s="117"/>
      <c r="H54" s="118"/>
      <c r="I54" s="119"/>
    </row>
    <row r="55" spans="1:9" ht="15" customHeight="1" thickBot="1">
      <c r="A55" s="120" t="s">
        <v>184</v>
      </c>
      <c r="B55" s="121">
        <v>176619.39272</v>
      </c>
      <c r="C55" s="121">
        <v>131548.02889872</v>
      </c>
      <c r="D55" s="122">
        <v>45071.363821280014</v>
      </c>
      <c r="E55" s="123">
        <v>0.34262287469150043</v>
      </c>
      <c r="F55" s="124">
        <v>234488.46123000002</v>
      </c>
      <c r="G55" s="124">
        <v>149734.93811872</v>
      </c>
      <c r="H55" s="122">
        <v>84753.52311128002</v>
      </c>
      <c r="I55" s="123">
        <v>0.5660236961134728</v>
      </c>
    </row>
    <row r="56" spans="1:5" ht="15" customHeight="1">
      <c r="A56" s="125"/>
      <c r="B56" s="126"/>
      <c r="C56" s="126"/>
      <c r="D56" s="116"/>
      <c r="E56" s="63"/>
    </row>
    <row r="57" spans="1:5" ht="15" customHeight="1">
      <c r="A57" s="127" t="s">
        <v>185</v>
      </c>
      <c r="B57" s="126"/>
      <c r="C57" s="126"/>
      <c r="D57" s="116"/>
      <c r="E57" s="116"/>
    </row>
    <row r="58" spans="1:5" ht="15" customHeight="1">
      <c r="A58" s="128" t="s">
        <v>186</v>
      </c>
      <c r="B58" s="126"/>
      <c r="C58" s="126"/>
      <c r="D58" s="116"/>
      <c r="E58" s="116"/>
    </row>
    <row r="59" spans="1:5" ht="15" customHeight="1">
      <c r="A59" s="116" t="s">
        <v>187</v>
      </c>
      <c r="B59" s="126"/>
      <c r="C59" s="126"/>
      <c r="D59" s="116"/>
      <c r="E59" s="63"/>
    </row>
    <row r="60" spans="1:5" ht="15" customHeight="1">
      <c r="A60" s="116"/>
      <c r="B60" s="126"/>
      <c r="C60" s="126"/>
      <c r="D60" s="116"/>
      <c r="E60" s="63"/>
    </row>
    <row r="61" spans="1:256" ht="15" customHeight="1" thickBot="1">
      <c r="A61" s="127" t="s">
        <v>188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27"/>
      <c r="AO61" s="127"/>
      <c r="AP61" s="127"/>
      <c r="AQ61" s="127"/>
      <c r="AR61" s="127"/>
      <c r="AS61" s="127"/>
      <c r="AT61" s="127"/>
      <c r="AU61" s="127"/>
      <c r="AV61" s="127"/>
      <c r="AW61" s="127"/>
      <c r="AX61" s="127"/>
      <c r="AY61" s="127"/>
      <c r="AZ61" s="127"/>
      <c r="BA61" s="127"/>
      <c r="BB61" s="127"/>
      <c r="BC61" s="127"/>
      <c r="BD61" s="127"/>
      <c r="BE61" s="127"/>
      <c r="BF61" s="127"/>
      <c r="BG61" s="127"/>
      <c r="BH61" s="127"/>
      <c r="BI61" s="127"/>
      <c r="BJ61" s="127"/>
      <c r="BK61" s="127"/>
      <c r="BL61" s="127"/>
      <c r="BM61" s="127"/>
      <c r="BN61" s="127"/>
      <c r="BO61" s="127"/>
      <c r="BP61" s="127"/>
      <c r="BQ61" s="127"/>
      <c r="BR61" s="127"/>
      <c r="BS61" s="127"/>
      <c r="BT61" s="127"/>
      <c r="BU61" s="127"/>
      <c r="BV61" s="127"/>
      <c r="BW61" s="127" t="s">
        <v>188</v>
      </c>
      <c r="BX61" s="127" t="s">
        <v>188</v>
      </c>
      <c r="BY61" s="127" t="s">
        <v>188</v>
      </c>
      <c r="BZ61" s="127" t="s">
        <v>188</v>
      </c>
      <c r="CA61" s="127" t="s">
        <v>188</v>
      </c>
      <c r="CB61" s="127" t="s">
        <v>188</v>
      </c>
      <c r="CC61" s="127" t="s">
        <v>188</v>
      </c>
      <c r="CD61" s="127" t="s">
        <v>188</v>
      </c>
      <c r="CE61" s="127" t="s">
        <v>188</v>
      </c>
      <c r="CF61" s="127" t="s">
        <v>188</v>
      </c>
      <c r="CG61" s="127" t="s">
        <v>188</v>
      </c>
      <c r="CH61" s="127" t="s">
        <v>188</v>
      </c>
      <c r="CI61" s="127" t="s">
        <v>188</v>
      </c>
      <c r="CJ61" s="127" t="s">
        <v>188</v>
      </c>
      <c r="CK61" s="127" t="s">
        <v>188</v>
      </c>
      <c r="CL61" s="127" t="s">
        <v>188</v>
      </c>
      <c r="CM61" s="127" t="s">
        <v>188</v>
      </c>
      <c r="CN61" s="127" t="s">
        <v>188</v>
      </c>
      <c r="CO61" s="127" t="s">
        <v>188</v>
      </c>
      <c r="CP61" s="127" t="s">
        <v>188</v>
      </c>
      <c r="CQ61" s="127" t="s">
        <v>188</v>
      </c>
      <c r="CR61" s="127" t="s">
        <v>188</v>
      </c>
      <c r="CS61" s="127" t="s">
        <v>188</v>
      </c>
      <c r="CT61" s="127" t="s">
        <v>188</v>
      </c>
      <c r="CU61" s="127" t="s">
        <v>188</v>
      </c>
      <c r="CV61" s="127" t="s">
        <v>188</v>
      </c>
      <c r="CW61" s="127" t="s">
        <v>188</v>
      </c>
      <c r="CX61" s="127" t="s">
        <v>188</v>
      </c>
      <c r="CY61" s="127" t="s">
        <v>188</v>
      </c>
      <c r="CZ61" s="127" t="s">
        <v>188</v>
      </c>
      <c r="DA61" s="127" t="s">
        <v>188</v>
      </c>
      <c r="DB61" s="127" t="s">
        <v>188</v>
      </c>
      <c r="DC61" s="127" t="s">
        <v>188</v>
      </c>
      <c r="DD61" s="127" t="s">
        <v>188</v>
      </c>
      <c r="DE61" s="127" t="s">
        <v>188</v>
      </c>
      <c r="DF61" s="127" t="s">
        <v>188</v>
      </c>
      <c r="DG61" s="127" t="s">
        <v>188</v>
      </c>
      <c r="DH61" s="127" t="s">
        <v>188</v>
      </c>
      <c r="DI61" s="127" t="s">
        <v>188</v>
      </c>
      <c r="DJ61" s="127" t="s">
        <v>188</v>
      </c>
      <c r="DK61" s="127" t="s">
        <v>188</v>
      </c>
      <c r="DL61" s="127" t="s">
        <v>188</v>
      </c>
      <c r="DM61" s="127" t="s">
        <v>188</v>
      </c>
      <c r="DN61" s="127" t="s">
        <v>188</v>
      </c>
      <c r="DO61" s="127" t="s">
        <v>188</v>
      </c>
      <c r="DP61" s="127" t="s">
        <v>188</v>
      </c>
      <c r="DQ61" s="127" t="s">
        <v>188</v>
      </c>
      <c r="DR61" s="127" t="s">
        <v>188</v>
      </c>
      <c r="DS61" s="127" t="s">
        <v>188</v>
      </c>
      <c r="DT61" s="127" t="s">
        <v>188</v>
      </c>
      <c r="DU61" s="127" t="s">
        <v>188</v>
      </c>
      <c r="DV61" s="127" t="s">
        <v>188</v>
      </c>
      <c r="DW61" s="127" t="s">
        <v>188</v>
      </c>
      <c r="DX61" s="127" t="s">
        <v>188</v>
      </c>
      <c r="DY61" s="127" t="s">
        <v>188</v>
      </c>
      <c r="DZ61" s="127" t="s">
        <v>188</v>
      </c>
      <c r="EA61" s="127" t="s">
        <v>188</v>
      </c>
      <c r="EB61" s="127" t="s">
        <v>188</v>
      </c>
      <c r="EC61" s="127" t="s">
        <v>188</v>
      </c>
      <c r="ED61" s="127" t="s">
        <v>188</v>
      </c>
      <c r="EE61" s="127" t="s">
        <v>188</v>
      </c>
      <c r="EF61" s="127" t="s">
        <v>188</v>
      </c>
      <c r="EG61" s="127" t="s">
        <v>188</v>
      </c>
      <c r="EH61" s="127" t="s">
        <v>188</v>
      </c>
      <c r="EI61" s="127" t="s">
        <v>188</v>
      </c>
      <c r="EJ61" s="127" t="s">
        <v>188</v>
      </c>
      <c r="EK61" s="127" t="s">
        <v>188</v>
      </c>
      <c r="EL61" s="127" t="s">
        <v>188</v>
      </c>
      <c r="EM61" s="127" t="s">
        <v>188</v>
      </c>
      <c r="EN61" s="127" t="s">
        <v>188</v>
      </c>
      <c r="EO61" s="127" t="s">
        <v>188</v>
      </c>
      <c r="EP61" s="127" t="s">
        <v>188</v>
      </c>
      <c r="EQ61" s="127" t="s">
        <v>188</v>
      </c>
      <c r="ER61" s="127" t="s">
        <v>188</v>
      </c>
      <c r="ES61" s="127" t="s">
        <v>188</v>
      </c>
      <c r="ET61" s="127" t="s">
        <v>188</v>
      </c>
      <c r="EU61" s="127" t="s">
        <v>188</v>
      </c>
      <c r="EV61" s="127" t="s">
        <v>188</v>
      </c>
      <c r="EW61" s="127" t="s">
        <v>188</v>
      </c>
      <c r="EX61" s="127" t="s">
        <v>188</v>
      </c>
      <c r="EY61" s="127" t="s">
        <v>188</v>
      </c>
      <c r="EZ61" s="127" t="s">
        <v>188</v>
      </c>
      <c r="FA61" s="127" t="s">
        <v>188</v>
      </c>
      <c r="FB61" s="127" t="s">
        <v>188</v>
      </c>
      <c r="FC61" s="127" t="s">
        <v>188</v>
      </c>
      <c r="FD61" s="127" t="s">
        <v>188</v>
      </c>
      <c r="FE61" s="127" t="s">
        <v>188</v>
      </c>
      <c r="FF61" s="127" t="s">
        <v>188</v>
      </c>
      <c r="FG61" s="127" t="s">
        <v>188</v>
      </c>
      <c r="FH61" s="127" t="s">
        <v>188</v>
      </c>
      <c r="FI61" s="127" t="s">
        <v>188</v>
      </c>
      <c r="FJ61" s="127" t="s">
        <v>188</v>
      </c>
      <c r="FK61" s="127" t="s">
        <v>188</v>
      </c>
      <c r="FL61" s="127" t="s">
        <v>188</v>
      </c>
      <c r="FM61" s="127" t="s">
        <v>188</v>
      </c>
      <c r="FN61" s="127" t="s">
        <v>188</v>
      </c>
      <c r="FO61" s="127" t="s">
        <v>188</v>
      </c>
      <c r="FP61" s="127" t="s">
        <v>188</v>
      </c>
      <c r="FQ61" s="127" t="s">
        <v>188</v>
      </c>
      <c r="FR61" s="127" t="s">
        <v>188</v>
      </c>
      <c r="FS61" s="127" t="s">
        <v>188</v>
      </c>
      <c r="FT61" s="127" t="s">
        <v>188</v>
      </c>
      <c r="FU61" s="127" t="s">
        <v>188</v>
      </c>
      <c r="FV61" s="127" t="s">
        <v>188</v>
      </c>
      <c r="FW61" s="127" t="s">
        <v>188</v>
      </c>
      <c r="FX61" s="127" t="s">
        <v>188</v>
      </c>
      <c r="FY61" s="127" t="s">
        <v>188</v>
      </c>
      <c r="FZ61" s="127" t="s">
        <v>188</v>
      </c>
      <c r="GA61" s="127" t="s">
        <v>188</v>
      </c>
      <c r="GB61" s="127" t="s">
        <v>188</v>
      </c>
      <c r="GC61" s="127" t="s">
        <v>188</v>
      </c>
      <c r="GD61" s="127" t="s">
        <v>188</v>
      </c>
      <c r="GE61" s="127" t="s">
        <v>188</v>
      </c>
      <c r="GF61" s="127" t="s">
        <v>188</v>
      </c>
      <c r="GG61" s="127" t="s">
        <v>188</v>
      </c>
      <c r="GH61" s="127" t="s">
        <v>188</v>
      </c>
      <c r="GI61" s="127" t="s">
        <v>188</v>
      </c>
      <c r="GJ61" s="127" t="s">
        <v>188</v>
      </c>
      <c r="GK61" s="127" t="s">
        <v>188</v>
      </c>
      <c r="GL61" s="127" t="s">
        <v>188</v>
      </c>
      <c r="GM61" s="127" t="s">
        <v>188</v>
      </c>
      <c r="GN61" s="127" t="s">
        <v>188</v>
      </c>
      <c r="GO61" s="127" t="s">
        <v>188</v>
      </c>
      <c r="GP61" s="127" t="s">
        <v>188</v>
      </c>
      <c r="GQ61" s="127" t="s">
        <v>188</v>
      </c>
      <c r="GR61" s="127" t="s">
        <v>188</v>
      </c>
      <c r="GS61" s="127" t="s">
        <v>188</v>
      </c>
      <c r="GT61" s="127" t="s">
        <v>188</v>
      </c>
      <c r="GU61" s="127" t="s">
        <v>188</v>
      </c>
      <c r="GV61" s="127" t="s">
        <v>188</v>
      </c>
      <c r="GW61" s="127" t="s">
        <v>188</v>
      </c>
      <c r="GX61" s="127" t="s">
        <v>188</v>
      </c>
      <c r="GY61" s="127" t="s">
        <v>188</v>
      </c>
      <c r="GZ61" s="127" t="s">
        <v>188</v>
      </c>
      <c r="HA61" s="127" t="s">
        <v>188</v>
      </c>
      <c r="HB61" s="127" t="s">
        <v>188</v>
      </c>
      <c r="HC61" s="127" t="s">
        <v>188</v>
      </c>
      <c r="HD61" s="127" t="s">
        <v>188</v>
      </c>
      <c r="HE61" s="127" t="s">
        <v>188</v>
      </c>
      <c r="HF61" s="127" t="s">
        <v>188</v>
      </c>
      <c r="HG61" s="127" t="s">
        <v>188</v>
      </c>
      <c r="HH61" s="127" t="s">
        <v>188</v>
      </c>
      <c r="HI61" s="127" t="s">
        <v>188</v>
      </c>
      <c r="HJ61" s="127" t="s">
        <v>188</v>
      </c>
      <c r="HK61" s="127" t="s">
        <v>188</v>
      </c>
      <c r="HL61" s="127" t="s">
        <v>188</v>
      </c>
      <c r="HM61" s="127" t="s">
        <v>188</v>
      </c>
      <c r="HN61" s="127" t="s">
        <v>188</v>
      </c>
      <c r="HO61" s="127" t="s">
        <v>188</v>
      </c>
      <c r="HP61" s="127" t="s">
        <v>188</v>
      </c>
      <c r="HQ61" s="127" t="s">
        <v>188</v>
      </c>
      <c r="HR61" s="127" t="s">
        <v>188</v>
      </c>
      <c r="HS61" s="127" t="s">
        <v>188</v>
      </c>
      <c r="HT61" s="127" t="s">
        <v>188</v>
      </c>
      <c r="HU61" s="127" t="s">
        <v>188</v>
      </c>
      <c r="HV61" s="127" t="s">
        <v>188</v>
      </c>
      <c r="HW61" s="127" t="s">
        <v>188</v>
      </c>
      <c r="HX61" s="127" t="s">
        <v>188</v>
      </c>
      <c r="HY61" s="127" t="s">
        <v>188</v>
      </c>
      <c r="HZ61" s="127" t="s">
        <v>188</v>
      </c>
      <c r="IA61" s="127" t="s">
        <v>188</v>
      </c>
      <c r="IB61" s="127" t="s">
        <v>188</v>
      </c>
      <c r="IC61" s="127" t="s">
        <v>188</v>
      </c>
      <c r="ID61" s="127" t="s">
        <v>188</v>
      </c>
      <c r="IE61" s="127" t="s">
        <v>188</v>
      </c>
      <c r="IF61" s="127" t="s">
        <v>188</v>
      </c>
      <c r="IG61" s="127" t="s">
        <v>188</v>
      </c>
      <c r="IH61" s="127" t="s">
        <v>188</v>
      </c>
      <c r="II61" s="127" t="s">
        <v>188</v>
      </c>
      <c r="IJ61" s="127" t="s">
        <v>188</v>
      </c>
      <c r="IK61" s="127" t="s">
        <v>188</v>
      </c>
      <c r="IL61" s="127" t="s">
        <v>188</v>
      </c>
      <c r="IM61" s="127" t="s">
        <v>188</v>
      </c>
      <c r="IN61" s="127" t="s">
        <v>188</v>
      </c>
      <c r="IO61" s="127" t="s">
        <v>188</v>
      </c>
      <c r="IP61" s="127" t="s">
        <v>188</v>
      </c>
      <c r="IQ61" s="127" t="s">
        <v>188</v>
      </c>
      <c r="IR61" s="127" t="s">
        <v>188</v>
      </c>
      <c r="IS61" s="127" t="s">
        <v>188</v>
      </c>
      <c r="IT61" s="127" t="s">
        <v>188</v>
      </c>
      <c r="IU61" s="127" t="s">
        <v>188</v>
      </c>
      <c r="IV61" s="127" t="s">
        <v>188</v>
      </c>
    </row>
    <row r="62" spans="1:5" ht="15" customHeight="1" thickBot="1">
      <c r="A62" s="143" t="s">
        <v>1</v>
      </c>
      <c r="B62" s="143" t="s">
        <v>189</v>
      </c>
      <c r="C62" s="143" t="s">
        <v>190</v>
      </c>
      <c r="D62" s="116"/>
      <c r="E62" s="63"/>
    </row>
    <row r="63" spans="1:5" ht="15" customHeight="1">
      <c r="A63" s="139" t="s">
        <v>199</v>
      </c>
      <c r="B63" s="129">
        <v>5982.31985</v>
      </c>
      <c r="C63" s="129">
        <v>12598.055519999998</v>
      </c>
      <c r="D63" s="116"/>
      <c r="E63" s="63"/>
    </row>
    <row r="64" spans="1:3" ht="15" customHeight="1">
      <c r="A64" s="139" t="s">
        <v>195</v>
      </c>
      <c r="B64" s="129">
        <v>2092.33782</v>
      </c>
      <c r="C64" s="129">
        <v>4367.25385</v>
      </c>
    </row>
    <row r="65" spans="1:3" ht="15" customHeight="1">
      <c r="A65" s="139" t="s">
        <v>196</v>
      </c>
      <c r="B65" s="129">
        <v>339.41519</v>
      </c>
      <c r="C65" s="129">
        <v>682.3633299999999</v>
      </c>
    </row>
    <row r="66" spans="1:5" ht="15" customHeight="1">
      <c r="A66" s="140" t="s">
        <v>197</v>
      </c>
      <c r="B66" s="129">
        <v>993.99202</v>
      </c>
      <c r="C66" s="129">
        <v>2252.8133199999997</v>
      </c>
      <c r="D66" s="116"/>
      <c r="E66" s="63"/>
    </row>
    <row r="67" spans="1:4" ht="15" customHeight="1">
      <c r="A67" s="140" t="s">
        <v>198</v>
      </c>
      <c r="B67" s="131">
        <v>100.19613000000001</v>
      </c>
      <c r="C67" s="131">
        <v>279.45527000000004</v>
      </c>
      <c r="D67" s="132"/>
    </row>
    <row r="68" spans="1:3" ht="15" customHeight="1">
      <c r="A68" s="145" t="s">
        <v>191</v>
      </c>
      <c r="B68" s="144">
        <v>9508.26101</v>
      </c>
      <c r="C68" s="131">
        <v>20179.94129</v>
      </c>
    </row>
    <row r="69" spans="1:3" ht="15" customHeight="1">
      <c r="A69" s="133"/>
      <c r="B69" s="134"/>
      <c r="C69" s="134"/>
    </row>
    <row r="70" spans="1:5" ht="15" customHeight="1">
      <c r="A70" s="135" t="s">
        <v>192</v>
      </c>
      <c r="B70" s="134"/>
      <c r="C70" s="134"/>
      <c r="E70" s="136"/>
    </row>
    <row r="71" ht="30" customHeight="1">
      <c r="E71" s="136"/>
    </row>
    <row r="72" ht="30" customHeight="1">
      <c r="B72" s="138"/>
    </row>
  </sheetData>
  <sheetProtection/>
  <mergeCells count="5">
    <mergeCell ref="B7:E7"/>
    <mergeCell ref="F7:I7"/>
    <mergeCell ref="B8:E8"/>
    <mergeCell ref="F8:I8"/>
    <mergeCell ref="A7:A9"/>
  </mergeCells>
  <dataValidations count="3">
    <dataValidation allowBlank="1" showErrorMessage="1" sqref="B13:C53 B12 B11:C11 B55:D55 F13:G53 F12 F11:G11 F55:H55">
      <formula1>0</formula1>
      <formula2>0</formula2>
    </dataValidation>
    <dataValidation allowBlank="1" showInputMessage="1" showErrorMessage="1" promptTitle="OJO" prompt="ESTA ALTERNATIVA ES LA QUE QUE FUE A PRESUPUESTO 2007" sqref="A4:A5"/>
    <dataValidation allowBlank="1" showErrorMessage="1" sqref="J53:N53 A55 A66 A53 A18 J18:IV18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101</v>
      </c>
      <c r="B2" s="2"/>
    </row>
    <row r="3" spans="1:2" ht="15">
      <c r="A3" s="2" t="s">
        <v>137</v>
      </c>
      <c r="B3" s="2"/>
    </row>
    <row r="4" spans="1:2" ht="15">
      <c r="A4" s="2" t="s">
        <v>20</v>
      </c>
      <c r="B4" s="2"/>
    </row>
    <row r="5" ht="15">
      <c r="A5" t="s">
        <v>58</v>
      </c>
    </row>
    <row r="6" spans="1:7" ht="38.25">
      <c r="A6" s="5" t="s">
        <v>1</v>
      </c>
      <c r="B6" s="6" t="s">
        <v>109</v>
      </c>
      <c r="C6" s="6" t="s">
        <v>107</v>
      </c>
      <c r="D6" s="6" t="s">
        <v>44</v>
      </c>
      <c r="E6" s="6" t="s">
        <v>114</v>
      </c>
      <c r="F6" s="24"/>
      <c r="G6" s="24"/>
    </row>
    <row r="7" spans="1:7" ht="15">
      <c r="A7" s="14" t="s">
        <v>21</v>
      </c>
      <c r="B7" s="33">
        <f>+B8+B9+B13+B14+B15+B16</f>
        <v>48168.850000000006</v>
      </c>
      <c r="C7" s="33">
        <f>+C8+C9+C13+C14+C15+C16</f>
        <v>3948.67</v>
      </c>
      <c r="D7" s="33">
        <f aca="true" t="shared" si="0" ref="D7:D29">+C7/$C$30*100</f>
        <v>95.4098447799277</v>
      </c>
      <c r="E7" s="33">
        <v>2778.56</v>
      </c>
      <c r="F7" s="29"/>
      <c r="G7" s="49"/>
    </row>
    <row r="8" spans="1:7" ht="15">
      <c r="A8" s="15" t="s">
        <v>22</v>
      </c>
      <c r="B8" s="32">
        <v>21433.69</v>
      </c>
      <c r="C8" s="32">
        <v>1836.6</v>
      </c>
      <c r="D8" s="32">
        <f t="shared" si="0"/>
        <v>44.37689675835539</v>
      </c>
      <c r="E8" s="32">
        <v>1251.05</v>
      </c>
      <c r="F8" s="29"/>
      <c r="G8" s="29"/>
    </row>
    <row r="9" spans="1:7" ht="15">
      <c r="A9" s="15" t="s">
        <v>23</v>
      </c>
      <c r="B9" s="32">
        <f>SUM(B10:B12)</f>
        <v>6527.9000000000015</v>
      </c>
      <c r="C9" s="32">
        <f>SUM(C10:C12)</f>
        <v>517.66</v>
      </c>
      <c r="D9" s="32">
        <f t="shared" si="0"/>
        <v>12.507973633850733</v>
      </c>
      <c r="E9" s="32">
        <v>321.25999999999993</v>
      </c>
      <c r="F9" s="29"/>
      <c r="G9" s="29"/>
    </row>
    <row r="10" spans="1:7" ht="15">
      <c r="A10" s="15" t="s">
        <v>24</v>
      </c>
      <c r="B10" s="32">
        <v>1037.16</v>
      </c>
      <c r="C10" s="32">
        <v>65.7</v>
      </c>
      <c r="D10" s="32">
        <f t="shared" si="0"/>
        <v>1.5874780121005934</v>
      </c>
      <c r="E10" s="32">
        <v>40.83</v>
      </c>
      <c r="F10" s="29" t="s">
        <v>106</v>
      </c>
      <c r="G10" s="29"/>
    </row>
    <row r="11" spans="1:7" ht="15">
      <c r="A11" s="15" t="s">
        <v>25</v>
      </c>
      <c r="B11" s="32">
        <v>5699.59</v>
      </c>
      <c r="C11" s="32">
        <v>473.46</v>
      </c>
      <c r="D11" s="32">
        <f t="shared" si="0"/>
        <v>11.439989948388842</v>
      </c>
      <c r="E11" s="32">
        <v>293.9</v>
      </c>
      <c r="F11" s="29"/>
      <c r="G11" s="29"/>
    </row>
    <row r="12" spans="1:7" ht="15">
      <c r="A12" s="15" t="s">
        <v>26</v>
      </c>
      <c r="B12" s="32">
        <f>27961.59-21433.69-6736.75</f>
        <v>-208.84999999999854</v>
      </c>
      <c r="C12" s="32">
        <v>-21.5</v>
      </c>
      <c r="D12" s="32">
        <f t="shared" si="0"/>
        <v>-0.5194943266387025</v>
      </c>
      <c r="E12" s="32">
        <v>-13.47</v>
      </c>
      <c r="F12" s="29"/>
      <c r="G12" s="29"/>
    </row>
    <row r="13" spans="1:7" ht="15">
      <c r="A13" s="15" t="s">
        <v>27</v>
      </c>
      <c r="B13" s="32">
        <v>40.1</v>
      </c>
      <c r="C13" s="32">
        <v>1.82</v>
      </c>
      <c r="D13" s="32">
        <f t="shared" si="0"/>
        <v>0.04397579881313668</v>
      </c>
      <c r="E13" s="32">
        <v>0.07</v>
      </c>
      <c r="F13" s="29"/>
      <c r="G13" s="29"/>
    </row>
    <row r="14" spans="1:7" ht="15">
      <c r="A14" s="15" t="s">
        <v>28</v>
      </c>
      <c r="B14" s="32">
        <v>8527.81</v>
      </c>
      <c r="C14" s="32">
        <v>701.02</v>
      </c>
      <c r="D14" s="32">
        <f t="shared" si="0"/>
        <v>16.93841455164015</v>
      </c>
      <c r="E14" s="32">
        <v>522.22</v>
      </c>
      <c r="F14" s="29"/>
      <c r="G14" s="29"/>
    </row>
    <row r="15" spans="1:7" ht="15">
      <c r="A15" s="15" t="s">
        <v>29</v>
      </c>
      <c r="B15" s="32">
        <f>27.36+2387.22</f>
        <v>2414.58</v>
      </c>
      <c r="C15" s="32">
        <v>187.73</v>
      </c>
      <c r="D15" s="32">
        <f t="shared" si="0"/>
        <v>4.536031159994587</v>
      </c>
      <c r="E15" s="32">
        <v>146.91</v>
      </c>
      <c r="F15" s="29"/>
      <c r="G15" s="29"/>
    </row>
    <row r="16" spans="1:7" ht="15">
      <c r="A16" s="15" t="s">
        <v>30</v>
      </c>
      <c r="B16" s="32">
        <f>+B17+B18+B21</f>
        <v>9224.77</v>
      </c>
      <c r="C16" s="32">
        <f>+C17+C18+C21</f>
        <v>703.84</v>
      </c>
      <c r="D16" s="32">
        <f t="shared" si="0"/>
        <v>17.00655287727369</v>
      </c>
      <c r="E16" s="32">
        <v>537.0500000000001</v>
      </c>
      <c r="F16" s="29"/>
      <c r="G16" s="29"/>
    </row>
    <row r="17" spans="1:7" ht="15">
      <c r="A17" s="15" t="s">
        <v>31</v>
      </c>
      <c r="B17" s="32">
        <v>4335.35</v>
      </c>
      <c r="C17" s="32">
        <v>275.84</v>
      </c>
      <c r="D17" s="32">
        <f t="shared" si="0"/>
        <v>6.66499139814045</v>
      </c>
      <c r="E17" s="32">
        <v>197.48</v>
      </c>
      <c r="F17" s="29"/>
      <c r="G17" s="29"/>
    </row>
    <row r="18" spans="1:7" ht="15">
      <c r="A18" s="15" t="s">
        <v>32</v>
      </c>
      <c r="B18" s="32">
        <f>SUM(B19:B20)</f>
        <v>4591.74</v>
      </c>
      <c r="C18" s="32">
        <f>SUM(C19:C20)</f>
        <v>412.63</v>
      </c>
      <c r="D18" s="32">
        <f t="shared" si="0"/>
        <v>9.97018344190362</v>
      </c>
      <c r="E18" s="32">
        <v>332.37</v>
      </c>
      <c r="F18" s="29"/>
      <c r="G18" s="29"/>
    </row>
    <row r="19" spans="1:7" ht="15">
      <c r="A19" s="15" t="s">
        <v>33</v>
      </c>
      <c r="B19" s="55">
        <f>4414.02</f>
        <v>4414.02</v>
      </c>
      <c r="C19" s="32">
        <v>409.86</v>
      </c>
      <c r="D19" s="32">
        <f t="shared" si="0"/>
        <v>9.903253242611099</v>
      </c>
      <c r="E19" s="32">
        <v>73</v>
      </c>
      <c r="F19" s="29"/>
      <c r="G19" s="29"/>
    </row>
    <row r="20" spans="1:7" ht="15">
      <c r="A20" s="15" t="s">
        <v>34</v>
      </c>
      <c r="B20" s="55">
        <f>4591.74-4414.02</f>
        <v>177.71999999999935</v>
      </c>
      <c r="C20" s="32">
        <v>2.77</v>
      </c>
      <c r="D20" s="32">
        <f t="shared" si="0"/>
        <v>0.06693019929252121</v>
      </c>
      <c r="E20" s="32">
        <v>259.37</v>
      </c>
      <c r="F20" s="29"/>
      <c r="G20" s="29"/>
    </row>
    <row r="21" spans="1:7" ht="15">
      <c r="A21" s="15" t="s">
        <v>35</v>
      </c>
      <c r="B21" s="55">
        <f>9224.77-8927.09</f>
        <v>297.6800000000003</v>
      </c>
      <c r="C21" s="32">
        <v>15.37</v>
      </c>
      <c r="D21" s="32">
        <f t="shared" si="0"/>
        <v>0.37137803722962126</v>
      </c>
      <c r="E21" s="32">
        <v>7.2</v>
      </c>
      <c r="F21" s="29"/>
      <c r="G21" s="29"/>
    </row>
    <row r="22" spans="1:7" ht="15">
      <c r="A22" s="16" t="s">
        <v>36</v>
      </c>
      <c r="B22" s="34">
        <f>+B23+B28+B29</f>
        <v>5440.990000000001</v>
      </c>
      <c r="C22" s="34">
        <f>+C23+C28+C29</f>
        <v>189.97000000000003</v>
      </c>
      <c r="D22" s="34">
        <f t="shared" si="0"/>
        <v>4.590155220072294</v>
      </c>
      <c r="E22" s="34">
        <v>59.86</v>
      </c>
      <c r="F22" s="29"/>
      <c r="G22" s="29"/>
    </row>
    <row r="23" spans="1:7" ht="15">
      <c r="A23" s="15" t="s">
        <v>37</v>
      </c>
      <c r="B23" s="32">
        <f>SUM(B24:B27)</f>
        <v>3994.05</v>
      </c>
      <c r="C23" s="32">
        <f>SUM(C24:C27)</f>
        <v>154.73000000000002</v>
      </c>
      <c r="D23" s="32">
        <f t="shared" si="0"/>
        <v>3.7386677749212303</v>
      </c>
      <c r="E23" s="32">
        <v>49.980000000000004</v>
      </c>
      <c r="F23" s="29"/>
      <c r="G23" s="29"/>
    </row>
    <row r="24" spans="1:7" ht="15">
      <c r="A24" s="15" t="s">
        <v>38</v>
      </c>
      <c r="B24" s="32">
        <f>11+60+7</f>
        <v>78</v>
      </c>
      <c r="C24" s="32"/>
      <c r="D24" s="32">
        <f t="shared" si="0"/>
        <v>0</v>
      </c>
      <c r="E24" s="32"/>
      <c r="F24" s="29"/>
      <c r="G24" s="29"/>
    </row>
    <row r="25" spans="1:7" ht="15">
      <c r="A25" s="15" t="s">
        <v>39</v>
      </c>
      <c r="B25" s="32">
        <f>2056.44+741.02+11.1</f>
        <v>2808.56</v>
      </c>
      <c r="C25" s="32">
        <v>95.4</v>
      </c>
      <c r="D25" s="32">
        <f t="shared" si="0"/>
        <v>2.305105058666615</v>
      </c>
      <c r="E25" s="32">
        <v>25.23</v>
      </c>
      <c r="F25" s="29"/>
      <c r="G25" s="29"/>
    </row>
    <row r="26" spans="1:7" ht="15">
      <c r="A26" s="15" t="s">
        <v>40</v>
      </c>
      <c r="B26" s="32">
        <f>565.28+28.19+7.24</f>
        <v>600.71</v>
      </c>
      <c r="C26" s="32">
        <v>25.13</v>
      </c>
      <c r="D26" s="32">
        <f t="shared" si="0"/>
        <v>0.6072042989967718</v>
      </c>
      <c r="E26" s="32">
        <v>1.3</v>
      </c>
      <c r="F26" s="29"/>
      <c r="G26" s="29"/>
    </row>
    <row r="27" spans="1:7" ht="15">
      <c r="A27" s="15" t="s">
        <v>26</v>
      </c>
      <c r="B27" s="32">
        <f>3994.05-3487.27</f>
        <v>506.7800000000002</v>
      </c>
      <c r="C27" s="32">
        <v>34.2</v>
      </c>
      <c r="D27" s="32">
        <f t="shared" si="0"/>
        <v>0.8263584172578432</v>
      </c>
      <c r="E27" s="32">
        <v>23.45</v>
      </c>
      <c r="F27" s="29"/>
      <c r="G27" s="29"/>
    </row>
    <row r="28" spans="1:7" ht="15">
      <c r="A28" s="15" t="s">
        <v>41</v>
      </c>
      <c r="B28" s="32">
        <v>1311.13</v>
      </c>
      <c r="C28" s="32">
        <v>32.24</v>
      </c>
      <c r="D28" s="32">
        <f t="shared" si="0"/>
        <v>0.7789998646898497</v>
      </c>
      <c r="E28" s="32">
        <v>7.52</v>
      </c>
      <c r="F28" s="29"/>
      <c r="G28" s="29"/>
    </row>
    <row r="29" spans="1:7" ht="15">
      <c r="A29" s="15" t="s">
        <v>42</v>
      </c>
      <c r="B29" s="32">
        <v>135.81</v>
      </c>
      <c r="C29" s="32">
        <v>3</v>
      </c>
      <c r="D29" s="32">
        <f t="shared" si="0"/>
        <v>0.0724875804612143</v>
      </c>
      <c r="E29" s="32">
        <v>2.36</v>
      </c>
      <c r="F29" s="29"/>
      <c r="G29" s="29"/>
    </row>
    <row r="30" spans="1:7" ht="15">
      <c r="A30" s="17" t="s">
        <v>43</v>
      </c>
      <c r="B30" s="35">
        <f>+B22+B7</f>
        <v>53609.840000000004</v>
      </c>
      <c r="C30" s="35">
        <f>+C22+C7</f>
        <v>4138.64</v>
      </c>
      <c r="D30" s="35">
        <f>+C30/$C$30*100</f>
        <v>100</v>
      </c>
      <c r="E30" s="35">
        <v>2838.42</v>
      </c>
      <c r="F30" s="29"/>
      <c r="G30" s="49"/>
    </row>
    <row r="31" spans="1:7" ht="30.75" customHeight="1">
      <c r="A31" s="157" t="s">
        <v>14</v>
      </c>
      <c r="B31" s="157"/>
      <c r="C31" s="157"/>
      <c r="D31" s="157"/>
      <c r="E31" s="157"/>
      <c r="F31" s="59"/>
      <c r="G31" s="59"/>
    </row>
    <row r="32" spans="1:7" ht="16.5" customHeight="1">
      <c r="A32" s="147" t="s">
        <v>130</v>
      </c>
      <c r="B32" s="147"/>
      <c r="C32" s="147"/>
      <c r="D32" s="147"/>
      <c r="E32" s="147"/>
      <c r="F32" s="59"/>
      <c r="G32" s="59"/>
    </row>
    <row r="33" spans="1:7" ht="16.5" customHeight="1">
      <c r="A33" s="147" t="s">
        <v>131</v>
      </c>
      <c r="B33" s="147"/>
      <c r="C33" s="147"/>
      <c r="D33" s="147"/>
      <c r="E33" s="147"/>
      <c r="F33" s="59"/>
      <c r="G33" s="59"/>
    </row>
    <row r="34" spans="1:7" ht="16.5" customHeight="1">
      <c r="A34" s="147" t="s">
        <v>115</v>
      </c>
      <c r="B34" s="147"/>
      <c r="C34" s="147"/>
      <c r="D34" s="147"/>
      <c r="E34" s="147"/>
      <c r="F34" s="59"/>
      <c r="G34" s="59"/>
    </row>
    <row r="35" spans="1:7" ht="16.5" customHeight="1">
      <c r="A35" s="147"/>
      <c r="B35" s="147"/>
      <c r="C35" s="147"/>
      <c r="D35" s="147"/>
      <c r="E35" s="147"/>
      <c r="F35" s="59"/>
      <c r="G35" s="59"/>
    </row>
    <row r="36" ht="15">
      <c r="A36" t="s">
        <v>16</v>
      </c>
    </row>
    <row r="37" spans="1:2" ht="15">
      <c r="A37" s="3" t="s">
        <v>17</v>
      </c>
      <c r="B37" s="3"/>
    </row>
    <row r="38" spans="1:2" ht="15">
      <c r="A38" s="3"/>
      <c r="B38" s="3"/>
    </row>
    <row r="39" spans="1:2" ht="15">
      <c r="A39" s="1" t="s">
        <v>0</v>
      </c>
      <c r="B39" s="3"/>
    </row>
    <row r="40" ht="15">
      <c r="A40" s="2" t="s">
        <v>138</v>
      </c>
    </row>
    <row r="41" spans="1:2" ht="15">
      <c r="A41" s="2" t="s">
        <v>116</v>
      </c>
      <c r="B41" s="2"/>
    </row>
    <row r="42" ht="15">
      <c r="A42" t="s">
        <v>58</v>
      </c>
    </row>
    <row r="43" spans="1:7" ht="38.25">
      <c r="A43" s="5" t="s">
        <v>1</v>
      </c>
      <c r="B43" s="6" t="s">
        <v>104</v>
      </c>
      <c r="C43" s="6" t="s">
        <v>107</v>
      </c>
      <c r="D43" s="6" t="s">
        <v>44</v>
      </c>
      <c r="E43" s="6" t="s">
        <v>114</v>
      </c>
      <c r="F43" s="24"/>
      <c r="G43" s="24"/>
    </row>
    <row r="44" spans="1:7" ht="15">
      <c r="A44" s="18"/>
      <c r="B44" s="18"/>
      <c r="C44" s="9"/>
      <c r="D44" s="9"/>
      <c r="E44" s="9"/>
      <c r="F44" s="29"/>
      <c r="G44" s="29"/>
    </row>
    <row r="45" spans="1:7" ht="15">
      <c r="A45" s="19" t="s">
        <v>45</v>
      </c>
      <c r="B45" s="50">
        <v>10027.09</v>
      </c>
      <c r="C45" s="32">
        <v>938.31</v>
      </c>
      <c r="D45" s="32">
        <f>+C45/$C$57*100</f>
        <v>21.3883715788202</v>
      </c>
      <c r="E45" s="32">
        <v>604.87</v>
      </c>
      <c r="F45" s="29"/>
      <c r="G45" s="29"/>
    </row>
    <row r="46" spans="1:7" ht="15">
      <c r="A46" s="20"/>
      <c r="B46" s="51"/>
      <c r="C46" s="32"/>
      <c r="D46" s="32"/>
      <c r="E46" s="32"/>
      <c r="F46" s="29"/>
      <c r="G46" s="29"/>
    </row>
    <row r="47" spans="1:7" ht="15">
      <c r="A47" s="19" t="s">
        <v>46</v>
      </c>
      <c r="B47" s="50">
        <v>4654.78</v>
      </c>
      <c r="C47" s="32">
        <v>388.31</v>
      </c>
      <c r="D47" s="32">
        <f>+C47/$C$57*100</f>
        <v>8.851358898201736</v>
      </c>
      <c r="E47" s="32">
        <v>225.68</v>
      </c>
      <c r="F47" s="29"/>
      <c r="G47" s="29"/>
    </row>
    <row r="48" spans="1:7" ht="15">
      <c r="A48" s="20"/>
      <c r="B48" s="51"/>
      <c r="C48" s="32"/>
      <c r="D48" s="32"/>
      <c r="E48" s="32"/>
      <c r="F48" s="29"/>
      <c r="G48" s="29"/>
    </row>
    <row r="49" spans="1:7" ht="15">
      <c r="A49" s="19" t="s">
        <v>47</v>
      </c>
      <c r="B49" s="50">
        <v>33072.43</v>
      </c>
      <c r="C49" s="32">
        <v>2470.82</v>
      </c>
      <c r="D49" s="32">
        <f>+C49/$C$57*100</f>
        <v>56.32127576641038</v>
      </c>
      <c r="E49" s="32">
        <v>1778.51</v>
      </c>
      <c r="F49" s="29"/>
      <c r="G49" s="29"/>
    </row>
    <row r="50" spans="1:7" ht="15">
      <c r="A50" s="20"/>
      <c r="B50" s="51"/>
      <c r="C50" s="32"/>
      <c r="D50" s="32"/>
      <c r="E50" s="32"/>
      <c r="F50" s="29"/>
      <c r="G50" s="29"/>
    </row>
    <row r="51" spans="1:7" ht="15">
      <c r="A51" s="19" t="s">
        <v>48</v>
      </c>
      <c r="B51" s="50">
        <v>5576.55</v>
      </c>
      <c r="C51" s="32">
        <v>339.57</v>
      </c>
      <c r="D51" s="32">
        <f>+C51/$C$57*100</f>
        <v>7.740351629013838</v>
      </c>
      <c r="E51" s="32">
        <v>229.28</v>
      </c>
      <c r="F51" s="29"/>
      <c r="G51" s="29"/>
    </row>
    <row r="52" spans="1:7" ht="15">
      <c r="A52" s="20"/>
      <c r="B52" s="51"/>
      <c r="C52" s="32"/>
      <c r="D52" s="32"/>
      <c r="E52" s="32"/>
      <c r="F52" s="29"/>
      <c r="G52" s="29"/>
    </row>
    <row r="53" spans="1:7" ht="15">
      <c r="A53" s="19" t="s">
        <v>49</v>
      </c>
      <c r="B53" s="32">
        <v>278.98</v>
      </c>
      <c r="C53" s="32">
        <v>1.63</v>
      </c>
      <c r="D53" s="32">
        <f>+C53/$C$57*100</f>
        <v>0.037155146671651075</v>
      </c>
      <c r="E53" s="32">
        <v>0.076</v>
      </c>
      <c r="F53" s="29"/>
      <c r="G53" s="29"/>
    </row>
    <row r="54" spans="1:7" ht="15">
      <c r="A54" s="20"/>
      <c r="B54" s="32"/>
      <c r="C54" s="32"/>
      <c r="D54" s="32"/>
      <c r="E54" s="32"/>
      <c r="F54" s="29"/>
      <c r="G54" s="29"/>
    </row>
    <row r="55" spans="1:7" ht="15">
      <c r="A55" s="19" t="s">
        <v>99</v>
      </c>
      <c r="B55" s="32">
        <f>2720.54+427.78+4.62</f>
        <v>3152.9399999999996</v>
      </c>
      <c r="C55" s="32">
        <v>248.37</v>
      </c>
      <c r="D55" s="32">
        <f>+C55/$C$57*100</f>
        <v>5.661486980882195</v>
      </c>
      <c r="E55" s="32">
        <v>129.96</v>
      </c>
      <c r="F55" s="29"/>
      <c r="G55" s="29"/>
    </row>
    <row r="56" spans="1:7" ht="15">
      <c r="A56" s="56"/>
      <c r="B56" s="57"/>
      <c r="C56" s="57"/>
      <c r="D56" s="57"/>
      <c r="E56" s="57"/>
      <c r="F56" s="29"/>
      <c r="G56" s="29"/>
    </row>
    <row r="57" spans="1:7" ht="15">
      <c r="A57" s="21" t="s">
        <v>50</v>
      </c>
      <c r="B57" s="22">
        <f>SUM(B45:B55)</f>
        <v>56762.77000000001</v>
      </c>
      <c r="C57" s="22">
        <f>SUM(C45:C55)</f>
        <v>4387.01</v>
      </c>
      <c r="D57" s="22">
        <f>+C57/$C$57*100</f>
        <v>100</v>
      </c>
      <c r="E57" s="22">
        <v>2968.376</v>
      </c>
      <c r="F57" s="29"/>
      <c r="G57" s="29"/>
    </row>
    <row r="58" spans="1:7" ht="27" customHeight="1">
      <c r="A58" s="158" t="s">
        <v>14</v>
      </c>
      <c r="B58" s="158"/>
      <c r="C58" s="158"/>
      <c r="D58" s="158"/>
      <c r="E58" s="158"/>
      <c r="F58" s="59"/>
      <c r="G58" s="59"/>
    </row>
    <row r="59" spans="1:7" ht="16.5" customHeight="1">
      <c r="A59" s="147" t="s">
        <v>130</v>
      </c>
      <c r="B59" s="147"/>
      <c r="C59" s="147"/>
      <c r="D59" s="147"/>
      <c r="E59" s="147"/>
      <c r="F59" s="59"/>
      <c r="G59" s="59"/>
    </row>
    <row r="60" spans="1:7" ht="16.5" customHeight="1">
      <c r="A60" s="147" t="s">
        <v>131</v>
      </c>
      <c r="B60" s="147"/>
      <c r="C60" s="147"/>
      <c r="D60" s="147"/>
      <c r="E60" s="147"/>
      <c r="F60" s="59"/>
      <c r="G60" s="59"/>
    </row>
    <row r="61" spans="1:7" ht="16.5" customHeight="1">
      <c r="A61" s="147" t="s">
        <v>117</v>
      </c>
      <c r="B61" s="147"/>
      <c r="C61" s="147"/>
      <c r="D61" s="147"/>
      <c r="E61" s="147"/>
      <c r="F61" s="59"/>
      <c r="G61" s="59"/>
    </row>
    <row r="62" spans="1:7" ht="16.5" customHeight="1">
      <c r="A62" s="147" t="s">
        <v>118</v>
      </c>
      <c r="B62" s="147"/>
      <c r="C62" s="147"/>
      <c r="D62" s="147"/>
      <c r="E62" s="147"/>
      <c r="F62" s="59"/>
      <c r="G62" s="59"/>
    </row>
    <row r="63" spans="1:7" ht="16.5" customHeight="1">
      <c r="A63" s="59"/>
      <c r="B63" s="59"/>
      <c r="C63" s="59"/>
      <c r="D63" s="59"/>
      <c r="E63" s="59"/>
      <c r="F63" s="59"/>
      <c r="G63" s="59"/>
    </row>
    <row r="64" ht="15">
      <c r="A64" t="s">
        <v>16</v>
      </c>
    </row>
    <row r="65" spans="1:2" ht="15">
      <c r="A65" s="3" t="s">
        <v>17</v>
      </c>
      <c r="B65" s="3"/>
    </row>
    <row r="67" spans="1:2" ht="15">
      <c r="A67" s="1" t="s">
        <v>0</v>
      </c>
      <c r="B67" s="1"/>
    </row>
    <row r="68" spans="1:2" ht="15">
      <c r="A68" s="2" t="s">
        <v>101</v>
      </c>
      <c r="B68" s="2"/>
    </row>
    <row r="69" spans="1:2" ht="15">
      <c r="A69" s="2" t="s">
        <v>139</v>
      </c>
      <c r="B69" s="2"/>
    </row>
    <row r="70" spans="1:2" ht="15">
      <c r="A70" s="2" t="s">
        <v>20</v>
      </c>
      <c r="B70" s="2"/>
    </row>
    <row r="71" ht="15">
      <c r="A71" t="s">
        <v>58</v>
      </c>
    </row>
    <row r="72" spans="1:5" ht="38.25">
      <c r="A72" s="5" t="s">
        <v>1</v>
      </c>
      <c r="B72" s="6" t="s">
        <v>109</v>
      </c>
      <c r="C72" s="6" t="s">
        <v>107</v>
      </c>
      <c r="D72" s="6" t="s">
        <v>44</v>
      </c>
      <c r="E72" s="6" t="s">
        <v>114</v>
      </c>
    </row>
    <row r="73" spans="1:5" ht="15">
      <c r="A73" s="14" t="s">
        <v>21</v>
      </c>
      <c r="B73" s="33">
        <f>+B74+B75+B79+B80+B81+B82</f>
        <v>48168.850000000006</v>
      </c>
      <c r="C73" s="33">
        <f>+C74+C75+C79+C80+C81+C82</f>
        <v>7662.57</v>
      </c>
      <c r="D73" s="33">
        <f>+C73/$C$96*100</f>
        <v>96.40526452859672</v>
      </c>
      <c r="E73" s="33">
        <v>5555.830000000001</v>
      </c>
    </row>
    <row r="74" spans="1:5" ht="15">
      <c r="A74" s="15" t="s">
        <v>22</v>
      </c>
      <c r="B74" s="32">
        <v>21433.69</v>
      </c>
      <c r="C74" s="32">
        <v>3477.7</v>
      </c>
      <c r="D74" s="32">
        <f aca="true" t="shared" si="1" ref="D74:D96">+C74/$C$96*100</f>
        <v>43.754065339840395</v>
      </c>
      <c r="E74" s="32">
        <v>2533.1</v>
      </c>
    </row>
    <row r="75" spans="1:5" ht="15">
      <c r="A75" s="15" t="s">
        <v>23</v>
      </c>
      <c r="B75" s="32">
        <f>SUM(B76:B78)</f>
        <v>6527.9000000000015</v>
      </c>
      <c r="C75" s="32">
        <f>SUM(C76:C78)</f>
        <v>957.3499999999999</v>
      </c>
      <c r="D75" s="32">
        <f t="shared" si="1"/>
        <v>12.044729117835407</v>
      </c>
      <c r="E75" s="32">
        <v>664.69</v>
      </c>
    </row>
    <row r="76" spans="1:5" ht="15">
      <c r="A76" s="15" t="s">
        <v>24</v>
      </c>
      <c r="B76" s="32">
        <v>1037.16</v>
      </c>
      <c r="C76" s="32">
        <v>111.14</v>
      </c>
      <c r="D76" s="32">
        <f t="shared" si="1"/>
        <v>1.398288185257458</v>
      </c>
      <c r="E76" s="32">
        <v>74.71</v>
      </c>
    </row>
    <row r="77" spans="1:5" ht="15">
      <c r="A77" s="15" t="s">
        <v>25</v>
      </c>
      <c r="B77" s="32">
        <v>5699.59</v>
      </c>
      <c r="C77" s="32">
        <v>873.43</v>
      </c>
      <c r="D77" s="32">
        <f t="shared" si="1"/>
        <v>10.98890453166656</v>
      </c>
      <c r="E77" s="32">
        <v>607.91</v>
      </c>
    </row>
    <row r="78" spans="1:5" ht="15">
      <c r="A78" s="15" t="s">
        <v>26</v>
      </c>
      <c r="B78" s="32">
        <f>27961.59-21433.69-6736.75</f>
        <v>-208.84999999999854</v>
      </c>
      <c r="C78" s="32">
        <v>-27.22</v>
      </c>
      <c r="D78" s="32">
        <f t="shared" si="1"/>
        <v>-0.34246359908860896</v>
      </c>
      <c r="E78" s="32">
        <v>-17.93</v>
      </c>
    </row>
    <row r="79" spans="1:5" ht="15">
      <c r="A79" s="15" t="s">
        <v>27</v>
      </c>
      <c r="B79" s="32">
        <v>40.1</v>
      </c>
      <c r="C79" s="32">
        <v>2.01</v>
      </c>
      <c r="D79" s="32">
        <f t="shared" si="1"/>
        <v>0.02528845827215665</v>
      </c>
      <c r="E79" s="32">
        <v>0.51</v>
      </c>
    </row>
    <row r="80" spans="1:5" ht="15">
      <c r="A80" s="15" t="s">
        <v>28</v>
      </c>
      <c r="B80" s="32">
        <v>8527.81</v>
      </c>
      <c r="C80" s="32">
        <v>1401.16</v>
      </c>
      <c r="D80" s="32">
        <f t="shared" si="1"/>
        <v>17.628445866972644</v>
      </c>
      <c r="E80" s="32">
        <v>1045.46</v>
      </c>
    </row>
    <row r="81" spans="1:5" ht="15">
      <c r="A81" s="15" t="s">
        <v>29</v>
      </c>
      <c r="B81" s="32">
        <f>27.36+2387.22</f>
        <v>2414.58</v>
      </c>
      <c r="C81" s="32">
        <v>394.45</v>
      </c>
      <c r="D81" s="32">
        <f t="shared" si="1"/>
        <v>4.962702669379199</v>
      </c>
      <c r="E81" s="32">
        <v>311.81</v>
      </c>
    </row>
    <row r="82" spans="1:5" ht="15">
      <c r="A82" s="15" t="s">
        <v>30</v>
      </c>
      <c r="B82" s="32">
        <f>+B83+B84+B87</f>
        <v>9224.77</v>
      </c>
      <c r="C82" s="32">
        <f>+C83+C84+C87</f>
        <v>1429.9</v>
      </c>
      <c r="D82" s="32">
        <f t="shared" si="1"/>
        <v>17.990033076296914</v>
      </c>
      <c r="E82" s="32">
        <v>1000.26</v>
      </c>
    </row>
    <row r="83" spans="1:5" ht="15">
      <c r="A83" s="15" t="s">
        <v>31</v>
      </c>
      <c r="B83" s="32">
        <v>4335.35</v>
      </c>
      <c r="C83" s="32">
        <v>539.56</v>
      </c>
      <c r="D83" s="32">
        <f t="shared" si="1"/>
        <v>6.788378380758628</v>
      </c>
      <c r="E83" s="32">
        <v>388.18</v>
      </c>
    </row>
    <row r="84" spans="1:5" ht="15">
      <c r="A84" s="15" t="s">
        <v>32</v>
      </c>
      <c r="B84" s="32">
        <f>SUM(B85:B86)</f>
        <v>4591.74</v>
      </c>
      <c r="C84" s="32">
        <f>SUM(C85:C86)</f>
        <v>861.8900000000001</v>
      </c>
      <c r="D84" s="32">
        <f t="shared" si="1"/>
        <v>10.84371606974582</v>
      </c>
      <c r="E84" s="32">
        <v>600.29</v>
      </c>
    </row>
    <row r="85" spans="1:5" ht="15">
      <c r="A85" s="15" t="s">
        <v>33</v>
      </c>
      <c r="B85" s="55">
        <f>4414.02</f>
        <v>4414.02</v>
      </c>
      <c r="C85" s="32">
        <v>746.71</v>
      </c>
      <c r="D85" s="32">
        <f t="shared" si="1"/>
        <v>9.39459934149358</v>
      </c>
      <c r="E85" s="32">
        <v>303.51</v>
      </c>
    </row>
    <row r="86" spans="1:5" ht="15">
      <c r="A86" s="15" t="s">
        <v>34</v>
      </c>
      <c r="B86" s="55">
        <f>4591.74-4414.02</f>
        <v>177.71999999999935</v>
      </c>
      <c r="C86" s="32">
        <v>115.18</v>
      </c>
      <c r="D86" s="32">
        <f t="shared" si="1"/>
        <v>1.4491167282522406</v>
      </c>
      <c r="E86" s="32">
        <v>296.78</v>
      </c>
    </row>
    <row r="87" spans="1:5" ht="15">
      <c r="A87" s="15" t="s">
        <v>35</v>
      </c>
      <c r="B87" s="55">
        <f>9224.77-8927.09</f>
        <v>297.6800000000003</v>
      </c>
      <c r="C87" s="32">
        <v>28.45</v>
      </c>
      <c r="D87" s="32">
        <f t="shared" si="1"/>
        <v>0.35793862579246605</v>
      </c>
      <c r="E87" s="32">
        <v>11.79</v>
      </c>
    </row>
    <row r="88" spans="1:5" ht="15">
      <c r="A88" s="16" t="s">
        <v>36</v>
      </c>
      <c r="B88" s="34">
        <f>+B89+B94+B95</f>
        <v>5440.990000000001</v>
      </c>
      <c r="C88" s="34">
        <f>+C89+C94+C95</f>
        <v>285.71999999999997</v>
      </c>
      <c r="D88" s="34">
        <f t="shared" si="1"/>
        <v>3.5947354714032826</v>
      </c>
      <c r="E88" s="34">
        <v>149.89</v>
      </c>
    </row>
    <row r="89" spans="1:5" ht="15">
      <c r="A89" s="15" t="s">
        <v>37</v>
      </c>
      <c r="B89" s="32">
        <f>SUM(B90:B93)</f>
        <v>3994.05</v>
      </c>
      <c r="C89" s="32">
        <f>SUM(C90:C93)</f>
        <v>230.02</v>
      </c>
      <c r="D89" s="32">
        <f t="shared" si="1"/>
        <v>2.8939558068465043</v>
      </c>
      <c r="E89" s="32">
        <v>102.43</v>
      </c>
    </row>
    <row r="90" spans="1:5" ht="15">
      <c r="A90" s="15" t="s">
        <v>38</v>
      </c>
      <c r="B90" s="32">
        <f>11+60+7</f>
        <v>78</v>
      </c>
      <c r="C90" s="32"/>
      <c r="D90" s="32">
        <f t="shared" si="1"/>
        <v>0</v>
      </c>
      <c r="E90" s="32"/>
    </row>
    <row r="91" spans="1:5" ht="15">
      <c r="A91" s="15" t="s">
        <v>39</v>
      </c>
      <c r="B91" s="32">
        <f>2056.44+741.02+11.1</f>
        <v>2808.56</v>
      </c>
      <c r="C91" s="32">
        <v>142.78</v>
      </c>
      <c r="D91" s="32">
        <f t="shared" si="1"/>
        <v>1.7963612298997647</v>
      </c>
      <c r="E91" s="32">
        <v>56.05</v>
      </c>
    </row>
    <row r="92" spans="1:5" ht="15">
      <c r="A92" s="15" t="s">
        <v>40</v>
      </c>
      <c r="B92" s="32">
        <f>565.28+28.19+7.24</f>
        <v>600.71</v>
      </c>
      <c r="C92" s="32">
        <v>28.93</v>
      </c>
      <c r="D92" s="32">
        <f t="shared" si="1"/>
        <v>0.3639776606037273</v>
      </c>
      <c r="E92" s="32">
        <v>4.2</v>
      </c>
    </row>
    <row r="93" spans="1:5" ht="15">
      <c r="A93" s="15" t="s">
        <v>26</v>
      </c>
      <c r="B93" s="32">
        <f>3994.05-3487.27</f>
        <v>506.7800000000002</v>
      </c>
      <c r="C93" s="32">
        <v>58.31</v>
      </c>
      <c r="D93" s="32">
        <f t="shared" si="1"/>
        <v>0.7336169163430122</v>
      </c>
      <c r="E93" s="32">
        <v>42.18</v>
      </c>
    </row>
    <row r="94" spans="1:5" ht="15">
      <c r="A94" s="15" t="s">
        <v>41</v>
      </c>
      <c r="B94" s="32">
        <v>1311.13</v>
      </c>
      <c r="C94" s="32">
        <v>50.68</v>
      </c>
      <c r="D94" s="32">
        <f t="shared" si="1"/>
        <v>0.6376214254890046</v>
      </c>
      <c r="E94" s="32">
        <v>41.79</v>
      </c>
    </row>
    <row r="95" spans="1:5" ht="15">
      <c r="A95" s="15" t="s">
        <v>42</v>
      </c>
      <c r="B95" s="32">
        <v>135.81</v>
      </c>
      <c r="C95" s="32">
        <v>5.02</v>
      </c>
      <c r="D95" s="32">
        <f t="shared" si="1"/>
        <v>0.06315823906777432</v>
      </c>
      <c r="E95" s="32">
        <v>5.67</v>
      </c>
    </row>
    <row r="96" spans="1:5" ht="15">
      <c r="A96" s="17" t="s">
        <v>43</v>
      </c>
      <c r="B96" s="35">
        <f>+B88+B73</f>
        <v>53609.840000000004</v>
      </c>
      <c r="C96" s="35">
        <f>+C88+C73</f>
        <v>7948.29</v>
      </c>
      <c r="D96" s="35">
        <f t="shared" si="1"/>
        <v>100</v>
      </c>
      <c r="E96" s="35">
        <v>5705.720000000001</v>
      </c>
    </row>
    <row r="97" spans="1:5" ht="15">
      <c r="A97" s="157" t="s">
        <v>14</v>
      </c>
      <c r="B97" s="157"/>
      <c r="C97" s="157"/>
      <c r="D97" s="157"/>
      <c r="E97" s="157"/>
    </row>
    <row r="98" spans="1:5" ht="15">
      <c r="A98" s="147" t="s">
        <v>132</v>
      </c>
      <c r="B98" s="147"/>
      <c r="C98" s="147"/>
      <c r="D98" s="147"/>
      <c r="E98" s="147"/>
    </row>
    <row r="99" spans="1:5" ht="15">
      <c r="A99" s="147" t="s">
        <v>133</v>
      </c>
      <c r="B99" s="147"/>
      <c r="C99" s="147"/>
      <c r="D99" s="147"/>
      <c r="E99" s="147"/>
    </row>
    <row r="100" spans="1:5" ht="15">
      <c r="A100" s="147" t="s">
        <v>115</v>
      </c>
      <c r="B100" s="147"/>
      <c r="C100" s="147"/>
      <c r="D100" s="147"/>
      <c r="E100" s="147"/>
    </row>
    <row r="101" spans="1:5" ht="15">
      <c r="A101" s="147"/>
      <c r="B101" s="147"/>
      <c r="C101" s="147"/>
      <c r="D101" s="147"/>
      <c r="E101" s="147"/>
    </row>
    <row r="102" ht="15">
      <c r="A102" t="s">
        <v>16</v>
      </c>
    </row>
    <row r="103" spans="1:2" ht="15">
      <c r="A103" s="3" t="s">
        <v>17</v>
      </c>
      <c r="B103" s="3"/>
    </row>
    <row r="104" spans="1:2" ht="15">
      <c r="A104" s="3"/>
      <c r="B104" s="3"/>
    </row>
    <row r="105" spans="1:2" ht="15">
      <c r="A105" s="1" t="s">
        <v>0</v>
      </c>
      <c r="B105" s="3"/>
    </row>
    <row r="106" ht="15">
      <c r="A106" s="2" t="s">
        <v>140</v>
      </c>
    </row>
    <row r="107" spans="1:2" ht="15">
      <c r="A107" s="2" t="s">
        <v>116</v>
      </c>
      <c r="B107" s="2"/>
    </row>
    <row r="108" ht="15">
      <c r="A108" t="s">
        <v>58</v>
      </c>
    </row>
    <row r="109" spans="1:5" ht="38.25">
      <c r="A109" s="5" t="s">
        <v>1</v>
      </c>
      <c r="B109" s="6" t="s">
        <v>104</v>
      </c>
      <c r="C109" s="6" t="s">
        <v>107</v>
      </c>
      <c r="D109" s="6" t="s">
        <v>44</v>
      </c>
      <c r="E109" s="6" t="s">
        <v>114</v>
      </c>
    </row>
    <row r="110" spans="1:5" ht="15">
      <c r="A110" s="18"/>
      <c r="B110" s="18"/>
      <c r="C110" s="9"/>
      <c r="D110" s="9"/>
      <c r="E110" s="9"/>
    </row>
    <row r="111" spans="1:5" ht="15">
      <c r="A111" s="19" t="s">
        <v>45</v>
      </c>
      <c r="B111" s="50">
        <v>10027.09</v>
      </c>
      <c r="C111" s="32">
        <v>1645.26</v>
      </c>
      <c r="D111" s="32">
        <f>+C111/$C$123*100</f>
        <v>19.62469673005217</v>
      </c>
      <c r="E111" s="32">
        <v>1158.31</v>
      </c>
    </row>
    <row r="112" spans="1:5" ht="15">
      <c r="A112" s="20"/>
      <c r="B112" s="51"/>
      <c r="C112" s="32"/>
      <c r="D112" s="32"/>
      <c r="E112" s="32"/>
    </row>
    <row r="113" spans="1:5" ht="15">
      <c r="A113" s="19" t="s">
        <v>46</v>
      </c>
      <c r="B113" s="50">
        <v>4654.78</v>
      </c>
      <c r="C113" s="32">
        <v>778.65</v>
      </c>
      <c r="D113" s="32">
        <f>+C113/$C$123*100</f>
        <v>9.287753977398784</v>
      </c>
      <c r="E113" s="32">
        <v>450.78</v>
      </c>
    </row>
    <row r="114" spans="1:5" ht="15">
      <c r="A114" s="20"/>
      <c r="B114" s="51"/>
      <c r="C114" s="32"/>
      <c r="D114" s="32"/>
      <c r="E114" s="32"/>
    </row>
    <row r="115" spans="1:5" ht="15">
      <c r="A115" s="19" t="s">
        <v>47</v>
      </c>
      <c r="B115" s="50">
        <v>33072.43</v>
      </c>
      <c r="C115" s="32">
        <v>4851.79</v>
      </c>
      <c r="D115" s="32">
        <f>+C115/$C$123*100</f>
        <v>57.87225566044262</v>
      </c>
      <c r="E115" s="32">
        <v>3600.1</v>
      </c>
    </row>
    <row r="116" spans="1:5" ht="15">
      <c r="A116" s="20"/>
      <c r="B116" s="51"/>
      <c r="C116" s="32"/>
      <c r="D116" s="32"/>
      <c r="E116" s="32"/>
    </row>
    <row r="117" spans="1:5" ht="15">
      <c r="A117" s="19" t="s">
        <v>48</v>
      </c>
      <c r="B117" s="50">
        <v>5576.55</v>
      </c>
      <c r="C117" s="32">
        <v>660.71</v>
      </c>
      <c r="D117" s="32">
        <f>+C117/$C$123*100</f>
        <v>7.880963116171773</v>
      </c>
      <c r="E117" s="32">
        <v>496.01</v>
      </c>
    </row>
    <row r="118" spans="1:5" ht="15">
      <c r="A118" s="20"/>
      <c r="B118" s="51"/>
      <c r="C118" s="32"/>
      <c r="D118" s="32"/>
      <c r="E118" s="32"/>
    </row>
    <row r="119" spans="1:5" ht="15">
      <c r="A119" s="19" t="s">
        <v>49</v>
      </c>
      <c r="B119" s="32">
        <v>278.98</v>
      </c>
      <c r="C119" s="32">
        <v>11.88</v>
      </c>
      <c r="D119" s="32">
        <f>+C119/$C$123*100</f>
        <v>0.14170489597572408</v>
      </c>
      <c r="E119" s="32">
        <v>0.52</v>
      </c>
    </row>
    <row r="120" spans="1:5" ht="15">
      <c r="A120" s="20"/>
      <c r="B120" s="32"/>
      <c r="C120" s="32"/>
      <c r="D120" s="32"/>
      <c r="E120" s="32"/>
    </row>
    <row r="121" spans="1:5" ht="15">
      <c r="A121" s="19" t="s">
        <v>99</v>
      </c>
      <c r="B121" s="32">
        <f>2720.54+427.78+4.62</f>
        <v>3152.9399999999996</v>
      </c>
      <c r="C121" s="32">
        <v>435.33</v>
      </c>
      <c r="D121" s="32">
        <f>+C121/$C$123*100</f>
        <v>5.192625619958919</v>
      </c>
      <c r="E121" s="32">
        <v>259.61</v>
      </c>
    </row>
    <row r="122" spans="1:5" ht="15">
      <c r="A122" s="56"/>
      <c r="B122" s="57"/>
      <c r="C122" s="57"/>
      <c r="D122" s="57"/>
      <c r="E122" s="57"/>
    </row>
    <row r="123" spans="1:5" ht="15">
      <c r="A123" s="21" t="s">
        <v>50</v>
      </c>
      <c r="B123" s="22">
        <f>SUM(B111:B121)</f>
        <v>56762.77000000001</v>
      </c>
      <c r="C123" s="22">
        <f>SUM(C111:C121)</f>
        <v>8383.62</v>
      </c>
      <c r="D123" s="22">
        <f>+C123/$C$123*100</f>
        <v>100</v>
      </c>
      <c r="E123" s="22">
        <v>5965.33</v>
      </c>
    </row>
    <row r="124" spans="1:5" ht="15">
      <c r="A124" s="158" t="s">
        <v>14</v>
      </c>
      <c r="B124" s="158"/>
      <c r="C124" s="158"/>
      <c r="D124" s="158"/>
      <c r="E124" s="158"/>
    </row>
    <row r="125" spans="1:5" ht="15">
      <c r="A125" s="147" t="s">
        <v>132</v>
      </c>
      <c r="B125" s="147"/>
      <c r="C125" s="147"/>
      <c r="D125" s="147"/>
      <c r="E125" s="147"/>
    </row>
    <row r="126" spans="1:5" ht="15">
      <c r="A126" s="147" t="s">
        <v>133</v>
      </c>
      <c r="B126" s="147"/>
      <c r="C126" s="147"/>
      <c r="D126" s="147"/>
      <c r="E126" s="147"/>
    </row>
    <row r="127" spans="1:5" ht="15">
      <c r="A127" s="147" t="s">
        <v>117</v>
      </c>
      <c r="B127" s="147"/>
      <c r="C127" s="147"/>
      <c r="D127" s="147"/>
      <c r="E127" s="147"/>
    </row>
    <row r="128" spans="1:5" ht="15">
      <c r="A128" s="147" t="s">
        <v>118</v>
      </c>
      <c r="B128" s="147"/>
      <c r="C128" s="147"/>
      <c r="D128" s="147"/>
      <c r="E128" s="147"/>
    </row>
    <row r="129" spans="1:5" ht="15">
      <c r="A129" s="59"/>
      <c r="B129" s="59"/>
      <c r="C129" s="59"/>
      <c r="D129" s="59"/>
      <c r="E129" s="59"/>
    </row>
    <row r="130" ht="15">
      <c r="A130" t="s">
        <v>16</v>
      </c>
    </row>
    <row r="131" spans="1:2" ht="15">
      <c r="A131" s="3" t="s">
        <v>17</v>
      </c>
      <c r="B131" s="3"/>
    </row>
  </sheetData>
  <sheetProtection/>
  <mergeCells count="20">
    <mergeCell ref="A125:E125"/>
    <mergeCell ref="A126:E126"/>
    <mergeCell ref="A127:E127"/>
    <mergeCell ref="A128:E128"/>
    <mergeCell ref="A97:E97"/>
    <mergeCell ref="A98:E98"/>
    <mergeCell ref="A99:E99"/>
    <mergeCell ref="A100:E100"/>
    <mergeCell ref="A101:E101"/>
    <mergeCell ref="A124:E124"/>
    <mergeCell ref="A62:E62"/>
    <mergeCell ref="A59:E59"/>
    <mergeCell ref="A60:E60"/>
    <mergeCell ref="A61:E61"/>
    <mergeCell ref="A31:E31"/>
    <mergeCell ref="A58:E58"/>
    <mergeCell ref="A34:E34"/>
    <mergeCell ref="A32:E32"/>
    <mergeCell ref="A33:E33"/>
    <mergeCell ref="A35:E35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17.57421875" style="0" customWidth="1"/>
    <col min="3" max="3" width="20.140625" style="0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19</v>
      </c>
      <c r="B3" s="2"/>
    </row>
    <row r="4" spans="1:2" ht="15">
      <c r="A4" s="2" t="s">
        <v>51</v>
      </c>
      <c r="B4" s="2"/>
    </row>
    <row r="5" ht="15">
      <c r="A5" t="s">
        <v>58</v>
      </c>
    </row>
    <row r="6" spans="1:4" ht="25.5">
      <c r="A6" s="5" t="s">
        <v>1</v>
      </c>
      <c r="B6" s="6" t="s">
        <v>105</v>
      </c>
      <c r="C6" s="6" t="s">
        <v>57</v>
      </c>
      <c r="D6" s="6" t="s">
        <v>98</v>
      </c>
    </row>
    <row r="7" spans="1:4" ht="16.5" customHeight="1">
      <c r="A7" s="4" t="s">
        <v>52</v>
      </c>
      <c r="B7" s="32">
        <v>124.73</v>
      </c>
      <c r="C7" s="32">
        <f aca="true" t="shared" si="0" ref="C7:C12">+B7/$B$12*100</f>
        <v>12.584117759819202</v>
      </c>
      <c r="D7" s="32">
        <v>92.52</v>
      </c>
    </row>
    <row r="8" spans="1:4" ht="16.5" customHeight="1">
      <c r="A8" s="4" t="s">
        <v>53</v>
      </c>
      <c r="B8" s="32">
        <v>219.64</v>
      </c>
      <c r="C8" s="32">
        <f t="shared" si="0"/>
        <v>22.159669885085297</v>
      </c>
      <c r="D8" s="32">
        <v>158.97</v>
      </c>
    </row>
    <row r="9" spans="1:4" ht="16.5" customHeight="1">
      <c r="A9" s="4" t="s">
        <v>54</v>
      </c>
      <c r="B9" s="32">
        <v>243.56</v>
      </c>
      <c r="C9" s="32">
        <f t="shared" si="0"/>
        <v>24.572979408174174</v>
      </c>
      <c r="D9" s="32">
        <v>174.37</v>
      </c>
    </row>
    <row r="10" spans="1:4" ht="16.5" customHeight="1">
      <c r="A10" s="4" t="s">
        <v>55</v>
      </c>
      <c r="B10" s="32">
        <v>378.41</v>
      </c>
      <c r="C10" s="32">
        <f t="shared" si="0"/>
        <v>38.17811273545406</v>
      </c>
      <c r="D10" s="32">
        <v>267.13</v>
      </c>
    </row>
    <row r="11" spans="1:4" ht="16.5" customHeight="1">
      <c r="A11" s="4" t="s">
        <v>56</v>
      </c>
      <c r="B11" s="32">
        <f>11.84+12.99</f>
        <v>24.83</v>
      </c>
      <c r="C11" s="32">
        <f t="shared" si="0"/>
        <v>2.505120211467255</v>
      </c>
      <c r="D11" s="32">
        <v>11.61</v>
      </c>
    </row>
    <row r="12" spans="1:4" ht="15">
      <c r="A12" s="21" t="s">
        <v>50</v>
      </c>
      <c r="B12" s="22">
        <f>SUM(B7:B11)</f>
        <v>991.1700000000002</v>
      </c>
      <c r="C12" s="22">
        <f t="shared" si="0"/>
        <v>100</v>
      </c>
      <c r="D12" s="22">
        <f>SUM(D7:D11)</f>
        <v>704.6</v>
      </c>
    </row>
    <row r="13" ht="15">
      <c r="A13" t="s">
        <v>134</v>
      </c>
    </row>
    <row r="14" ht="15">
      <c r="A14" t="s">
        <v>135</v>
      </c>
    </row>
    <row r="16" ht="15">
      <c r="A16" t="s">
        <v>67</v>
      </c>
    </row>
    <row r="17" ht="15">
      <c r="A17" s="3" t="s">
        <v>68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45.00390625" style="0" customWidth="1"/>
    <col min="2" max="2" width="16.140625" style="0" customWidth="1"/>
    <col min="3" max="3" width="22.00390625" style="0" customWidth="1"/>
    <col min="4" max="4" width="14.7109375" style="0" hidden="1" customWidth="1"/>
    <col min="5" max="5" width="14.7109375" style="0" customWidth="1"/>
  </cols>
  <sheetData>
    <row r="1" spans="1:2" ht="15">
      <c r="A1" s="1" t="s">
        <v>0</v>
      </c>
      <c r="B1" s="1"/>
    </row>
    <row r="2" spans="1:2" ht="15">
      <c r="A2" s="58" t="s">
        <v>76</v>
      </c>
      <c r="B2" s="2"/>
    </row>
    <row r="3" ht="15">
      <c r="A3" t="s">
        <v>58</v>
      </c>
    </row>
    <row r="4" spans="1:5" ht="43.5" customHeight="1">
      <c r="A4" s="5" t="s">
        <v>1</v>
      </c>
      <c r="B4" s="6" t="s">
        <v>103</v>
      </c>
      <c r="C4" s="6" t="s">
        <v>107</v>
      </c>
      <c r="D4" s="6" t="s">
        <v>57</v>
      </c>
      <c r="E4" s="23"/>
    </row>
    <row r="5" spans="1:5" ht="18.75" customHeight="1">
      <c r="A5" s="9" t="s">
        <v>59</v>
      </c>
      <c r="B5" s="41">
        <f>'[1]RECURSOS'!B7</f>
        <v>52371.54000000001</v>
      </c>
      <c r="C5" s="41">
        <f>'[1]RECURSOS'!C66</f>
        <v>8343.52</v>
      </c>
      <c r="D5" s="42"/>
      <c r="E5" s="30"/>
    </row>
    <row r="6" spans="1:5" ht="18.75" customHeight="1">
      <c r="A6" s="4" t="s">
        <v>60</v>
      </c>
      <c r="B6" s="32">
        <f>'[1]EROGACIONES'!B7</f>
        <v>48168.850000000006</v>
      </c>
      <c r="C6" s="32">
        <f>'[1]EROGACIONES'!C73</f>
        <v>7662.57</v>
      </c>
      <c r="D6" s="8"/>
      <c r="E6" s="30"/>
    </row>
    <row r="7" spans="1:5" ht="18.75" customHeight="1">
      <c r="A7" s="11" t="s">
        <v>63</v>
      </c>
      <c r="B7" s="35">
        <f>+B5-B6</f>
        <v>4202.690000000002</v>
      </c>
      <c r="C7" s="35">
        <f>+C5-C6</f>
        <v>680.9500000000007</v>
      </c>
      <c r="D7" s="12">
        <f>+C7/$C$15*100</f>
        <v>225.6146047312967</v>
      </c>
      <c r="E7" s="30"/>
    </row>
    <row r="8" spans="1:5" ht="18.75" customHeight="1">
      <c r="A8" s="4" t="s">
        <v>61</v>
      </c>
      <c r="B8" s="32">
        <f>'[1]RECURSOS'!B12</f>
        <v>1520.75</v>
      </c>
      <c r="C8" s="32">
        <f>'[1]RECURSOS'!C71</f>
        <v>112.25</v>
      </c>
      <c r="D8" s="8"/>
      <c r="E8" s="30"/>
    </row>
    <row r="9" spans="1:5" ht="18.75" customHeight="1">
      <c r="A9" s="4" t="s">
        <v>62</v>
      </c>
      <c r="B9" s="32">
        <f>'[1]EROGACIONES'!B22</f>
        <v>5440.990000000001</v>
      </c>
      <c r="C9" s="32">
        <f>'[1]EROGACIONES'!C88</f>
        <v>285.71999999999997</v>
      </c>
      <c r="D9" s="8"/>
      <c r="E9" s="30"/>
    </row>
    <row r="10" spans="1:5" ht="18.75" customHeight="1">
      <c r="A10" s="4" t="s">
        <v>64</v>
      </c>
      <c r="B10" s="32">
        <f>+B5+B8</f>
        <v>53892.29000000001</v>
      </c>
      <c r="C10" s="32">
        <f>+C5+C8</f>
        <v>8455.77</v>
      </c>
      <c r="D10" s="8"/>
      <c r="E10" s="30"/>
    </row>
    <row r="11" spans="1:5" ht="18.75" customHeight="1">
      <c r="A11" s="4" t="s">
        <v>65</v>
      </c>
      <c r="B11" s="32">
        <f>+B6+B9</f>
        <v>53609.840000000004</v>
      </c>
      <c r="C11" s="32">
        <f>+C6+C9</f>
        <v>7948.29</v>
      </c>
      <c r="D11" s="8"/>
      <c r="E11" s="30"/>
    </row>
    <row r="12" spans="1:5" ht="30.75" customHeight="1">
      <c r="A12" s="40" t="s">
        <v>75</v>
      </c>
      <c r="B12" s="34">
        <f>+B10-B11</f>
        <v>282.45000000000437</v>
      </c>
      <c r="C12" s="34">
        <f>+C10-C11</f>
        <v>507.4800000000005</v>
      </c>
      <c r="D12" s="13">
        <f>+C12/$C$15*100</f>
        <v>168.13995096415073</v>
      </c>
      <c r="E12" s="30"/>
    </row>
    <row r="13" spans="1:5" s="31" customFormat="1" ht="18.75" customHeight="1">
      <c r="A13" s="36" t="s">
        <v>69</v>
      </c>
      <c r="B13" s="37">
        <v>2601.02</v>
      </c>
      <c r="C13" s="37">
        <v>215.51</v>
      </c>
      <c r="D13" s="43"/>
      <c r="E13" s="29"/>
    </row>
    <row r="14" spans="1:5" s="31" customFormat="1" ht="18.75" customHeight="1">
      <c r="A14" s="38" t="s">
        <v>70</v>
      </c>
      <c r="B14" s="39">
        <v>2601.02</v>
      </c>
      <c r="C14" s="39">
        <v>421.17</v>
      </c>
      <c r="D14" s="44"/>
      <c r="E14" s="29"/>
    </row>
    <row r="15" spans="1:5" s="31" customFormat="1" ht="27.75" customHeight="1">
      <c r="A15" s="40" t="s">
        <v>74</v>
      </c>
      <c r="B15" s="35">
        <f>+B12+B13-B14</f>
        <v>282.45000000000437</v>
      </c>
      <c r="C15" s="35">
        <f>+C12+C13-C14</f>
        <v>301.82000000000045</v>
      </c>
      <c r="D15" s="12">
        <f>+C15/$C$15*100</f>
        <v>100</v>
      </c>
      <c r="E15" s="29"/>
    </row>
    <row r="16" spans="1:5" s="31" customFormat="1" ht="18.75" customHeight="1">
      <c r="A16" s="38" t="s">
        <v>71</v>
      </c>
      <c r="B16" s="39">
        <v>269.42</v>
      </c>
      <c r="C16" s="39">
        <v>3671.36</v>
      </c>
      <c r="D16" s="44"/>
      <c r="E16" s="29"/>
    </row>
    <row r="17" spans="1:5" s="31" customFormat="1" ht="18.75" customHeight="1">
      <c r="A17" s="38" t="s">
        <v>72</v>
      </c>
      <c r="B17" s="39">
        <v>551.874</v>
      </c>
      <c r="C17" s="39">
        <v>3973.18</v>
      </c>
      <c r="D17" s="44"/>
      <c r="E17" s="29"/>
    </row>
    <row r="18" spans="1:5" s="31" customFormat="1" ht="18.75" customHeight="1">
      <c r="A18" s="11" t="s">
        <v>73</v>
      </c>
      <c r="B18" s="35">
        <f>+B16-B17</f>
        <v>-282.454</v>
      </c>
      <c r="C18" s="35">
        <f>+C16-C17</f>
        <v>-301.8199999999997</v>
      </c>
      <c r="D18" s="12">
        <f>+C18/$C$15*100</f>
        <v>-99.99999999999976</v>
      </c>
      <c r="E18" s="29"/>
    </row>
    <row r="19" spans="1:5" ht="60.75" customHeight="1">
      <c r="A19" s="159" t="s">
        <v>66</v>
      </c>
      <c r="B19" s="159"/>
      <c r="C19" s="159"/>
      <c r="D19" s="159"/>
      <c r="E19" s="53"/>
    </row>
    <row r="20" spans="1:5" ht="16.5" customHeight="1">
      <c r="A20" s="147" t="s">
        <v>132</v>
      </c>
      <c r="B20" s="147"/>
      <c r="C20" s="147"/>
      <c r="D20" s="147"/>
      <c r="E20" s="53"/>
    </row>
    <row r="21" spans="1:5" ht="16.5" customHeight="1">
      <c r="A21" s="147" t="s">
        <v>108</v>
      </c>
      <c r="B21" s="147"/>
      <c r="C21" s="147"/>
      <c r="D21" s="147"/>
      <c r="E21" s="53"/>
    </row>
    <row r="22" ht="16.5" customHeight="1">
      <c r="E22" s="53"/>
    </row>
    <row r="23" ht="15">
      <c r="A23" t="s">
        <v>16</v>
      </c>
    </row>
    <row r="24" spans="1:2" ht="15">
      <c r="A24" s="3" t="s">
        <v>17</v>
      </c>
      <c r="B24" s="3"/>
    </row>
  </sheetData>
  <sheetProtection/>
  <mergeCells count="3">
    <mergeCell ref="A21:D21"/>
    <mergeCell ref="A20:D20"/>
    <mergeCell ref="A19:D19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2014-04-28T16:44:40Z</dcterms:modified>
  <cp:category/>
  <cp:version/>
  <cp:contentType/>
  <cp:contentStatus/>
</cp:coreProperties>
</file>